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rigi\oktatas\Műgazd\jegyzet\Brigi_exceljei\"/>
    </mc:Choice>
  </mc:AlternateContent>
  <bookViews>
    <workbookView xWindow="0" yWindow="0" windowWidth="28800" windowHeight="12330" activeTab="2"/>
  </bookViews>
  <sheets>
    <sheet name="1. Feladat" sheetId="1" r:id="rId1"/>
    <sheet name="2. feladat" sheetId="3" r:id="rId2"/>
    <sheet name="3. feladat" sheetId="4" r:id="rId3"/>
  </sheets>
  <calcPr calcId="162913"/>
</workbook>
</file>

<file path=xl/calcChain.xml><?xml version="1.0" encoding="utf-8"?>
<calcChain xmlns="http://schemas.openxmlformats.org/spreadsheetml/2006/main">
  <c r="G10" i="4" l="1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9" i="4"/>
  <c r="I35" i="4"/>
  <c r="I34" i="4"/>
  <c r="B34" i="4"/>
  <c r="C9" i="4" l="1"/>
  <c r="J9" i="4"/>
  <c r="I32" i="3"/>
  <c r="F11" i="3"/>
  <c r="E29" i="4" l="1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9" i="4"/>
  <c r="C10" i="4"/>
  <c r="E10" i="4"/>
  <c r="C11" i="4"/>
  <c r="E11" i="4"/>
  <c r="C12" i="4"/>
  <c r="E12" i="4"/>
  <c r="C13" i="4"/>
  <c r="E13" i="4"/>
  <c r="C14" i="4"/>
  <c r="E14" i="4"/>
  <c r="C15" i="4"/>
  <c r="E15" i="4"/>
  <c r="C16" i="4"/>
  <c r="E16" i="4"/>
  <c r="C17" i="4"/>
  <c r="E17" i="4"/>
  <c r="C18" i="4"/>
  <c r="E18" i="4"/>
  <c r="C19" i="4"/>
  <c r="E19" i="4"/>
  <c r="C20" i="4"/>
  <c r="E20" i="4"/>
  <c r="C21" i="4"/>
  <c r="E21" i="4"/>
  <c r="C22" i="4"/>
  <c r="E22" i="4"/>
  <c r="C23" i="4"/>
  <c r="E23" i="4"/>
  <c r="C24" i="4"/>
  <c r="E24" i="4"/>
  <c r="C25" i="4"/>
  <c r="E25" i="4"/>
  <c r="C26" i="4"/>
  <c r="E26" i="4"/>
  <c r="C27" i="4"/>
  <c r="E27" i="4"/>
  <c r="C28" i="4"/>
  <c r="E28" i="4"/>
  <c r="C29" i="4"/>
  <c r="C30" i="4"/>
  <c r="E30" i="4"/>
  <c r="C31" i="4"/>
  <c r="E31" i="4"/>
  <c r="C32" i="4"/>
  <c r="E32" i="4"/>
  <c r="E9" i="4"/>
  <c r="B36" i="4"/>
  <c r="C33" i="4" l="1"/>
  <c r="E33" i="4"/>
  <c r="D33" i="4"/>
  <c r="F33" i="4"/>
  <c r="G31" i="3" l="1"/>
  <c r="J27" i="3" s="1"/>
  <c r="F12" i="3"/>
  <c r="F13" i="3"/>
  <c r="F14" i="3"/>
  <c r="F15" i="3"/>
  <c r="F31" i="3" s="1"/>
  <c r="J26" i="3" s="1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E31" i="3"/>
  <c r="K23" i="3" s="1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D11" i="3"/>
  <c r="D31" i="3" s="1"/>
  <c r="C11" i="3"/>
  <c r="C31" i="3" s="1"/>
  <c r="J22" i="3" s="1"/>
  <c r="M8" i="1"/>
  <c r="M7" i="1"/>
  <c r="M6" i="1"/>
  <c r="I22" i="1"/>
  <c r="J22" i="1"/>
  <c r="H22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J6" i="1"/>
  <c r="I6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C22" i="1"/>
  <c r="B22" i="1"/>
  <c r="J23" i="3" l="1"/>
  <c r="J18" i="3" s="1" a="1"/>
  <c r="K22" i="3"/>
  <c r="J18" i="3" l="1"/>
  <c r="K18" i="3"/>
  <c r="K19" i="3"/>
  <c r="J19" i="3"/>
  <c r="J30" i="3" l="1" a="1"/>
  <c r="J30" i="3" l="1"/>
  <c r="J31" i="3"/>
  <c r="H12" i="3" l="1"/>
  <c r="I12" i="3" s="1"/>
  <c r="H16" i="3"/>
  <c r="I16" i="3" s="1"/>
  <c r="H20" i="3"/>
  <c r="I20" i="3" s="1"/>
  <c r="H24" i="3"/>
  <c r="I24" i="3" s="1"/>
  <c r="H28" i="3"/>
  <c r="I28" i="3" s="1"/>
  <c r="B35" i="3"/>
  <c r="B39" i="3"/>
  <c r="B43" i="3"/>
  <c r="B47" i="3"/>
  <c r="B51" i="3"/>
  <c r="B55" i="3"/>
  <c r="B59" i="3"/>
  <c r="B63" i="3"/>
  <c r="B67" i="3"/>
  <c r="B71" i="3"/>
  <c r="B75" i="3"/>
  <c r="B79" i="3"/>
  <c r="B83" i="3"/>
  <c r="B87" i="3"/>
  <c r="B91" i="3"/>
  <c r="B95" i="3"/>
  <c r="B99" i="3"/>
  <c r="B103" i="3"/>
  <c r="B107" i="3"/>
  <c r="B111" i="3"/>
  <c r="B115" i="3"/>
  <c r="B119" i="3"/>
  <c r="B123" i="3"/>
  <c r="B127" i="3"/>
  <c r="B131" i="3"/>
  <c r="B34" i="3"/>
  <c r="B86" i="3"/>
  <c r="B102" i="3"/>
  <c r="B114" i="3"/>
  <c r="B126" i="3"/>
  <c r="H13" i="3"/>
  <c r="I13" i="3" s="1"/>
  <c r="H17" i="3"/>
  <c r="I17" i="3" s="1"/>
  <c r="H21" i="3"/>
  <c r="I21" i="3" s="1"/>
  <c r="H25" i="3"/>
  <c r="I25" i="3" s="1"/>
  <c r="H29" i="3"/>
  <c r="I29" i="3" s="1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B104" i="3"/>
  <c r="B108" i="3"/>
  <c r="B112" i="3"/>
  <c r="B116" i="3"/>
  <c r="B120" i="3"/>
  <c r="B124" i="3"/>
  <c r="B128" i="3"/>
  <c r="B132" i="3"/>
  <c r="B94" i="3"/>
  <c r="B106" i="3"/>
  <c r="B118" i="3"/>
  <c r="B130" i="3"/>
  <c r="H14" i="3"/>
  <c r="I14" i="3" s="1"/>
  <c r="H18" i="3"/>
  <c r="I18" i="3" s="1"/>
  <c r="H22" i="3"/>
  <c r="I22" i="3" s="1"/>
  <c r="H26" i="3"/>
  <c r="I26" i="3" s="1"/>
  <c r="H30" i="3"/>
  <c r="I30" i="3" s="1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H15" i="3"/>
  <c r="I15" i="3" s="1"/>
  <c r="H19" i="3"/>
  <c r="I19" i="3" s="1"/>
  <c r="H23" i="3"/>
  <c r="I23" i="3" s="1"/>
  <c r="H27" i="3"/>
  <c r="I27" i="3" s="1"/>
  <c r="H11" i="3"/>
  <c r="I11" i="3" s="1"/>
  <c r="I31" i="3" s="1"/>
  <c r="I33" i="3" s="1"/>
  <c r="B38" i="3"/>
  <c r="B42" i="3"/>
  <c r="B46" i="3"/>
  <c r="B50" i="3"/>
  <c r="B54" i="3"/>
  <c r="B58" i="3"/>
  <c r="B62" i="3"/>
  <c r="B66" i="3"/>
  <c r="B70" i="3"/>
  <c r="B74" i="3"/>
  <c r="B78" i="3"/>
  <c r="B82" i="3"/>
  <c r="B90" i="3"/>
  <c r="B98" i="3"/>
  <c r="B110" i="3"/>
  <c r="B122" i="3"/>
  <c r="B134" i="3"/>
</calcChain>
</file>

<file path=xl/sharedStrings.xml><?xml version="1.0" encoding="utf-8"?>
<sst xmlns="http://schemas.openxmlformats.org/spreadsheetml/2006/main" count="51" uniqueCount="50">
  <si>
    <t>Év</t>
  </si>
  <si>
    <t>Hallgatók száma (ezer) (X)</t>
  </si>
  <si>
    <t>Tízezer lakosra jutó nyilvántartott alkoholista (Y)</t>
  </si>
  <si>
    <t>t [s]</t>
  </si>
  <si>
    <t>Nyulak száma [X]</t>
  </si>
  <si>
    <t>Rókák száma [Y]</t>
  </si>
  <si>
    <t>átlag</t>
  </si>
  <si>
    <t>(x-x_átlag)</t>
  </si>
  <si>
    <t>(y-y_átlag)</t>
  </si>
  <si>
    <t>(x-x_átlag)^2</t>
  </si>
  <si>
    <t>(y-y_átlag)^2</t>
  </si>
  <si>
    <t>(x-x_átlag)*(y-y_átlag)</t>
  </si>
  <si>
    <t>szumma</t>
  </si>
  <si>
    <t>R=</t>
  </si>
  <si>
    <t>R^2=</t>
  </si>
  <si>
    <t>sin(10,68*ti)</t>
  </si>
  <si>
    <t>(sin(10,68*ti))^2</t>
  </si>
  <si>
    <t>n</t>
  </si>
  <si>
    <t>si*sin(10,68*ti)</t>
  </si>
  <si>
    <t>si</t>
  </si>
  <si>
    <t>c11</t>
  </si>
  <si>
    <t>c12=c21</t>
  </si>
  <si>
    <t>c22</t>
  </si>
  <si>
    <t>d1</t>
  </si>
  <si>
    <t>d2</t>
  </si>
  <si>
    <t>ti</t>
  </si>
  <si>
    <t>s(ti)=a*sin(10,68*ti)+b</t>
  </si>
  <si>
    <t>számláló</t>
  </si>
  <si>
    <t>nevező</t>
  </si>
  <si>
    <t>R^2</t>
  </si>
  <si>
    <t>átlag:</t>
  </si>
  <si>
    <t>a=</t>
  </si>
  <si>
    <t>b=</t>
  </si>
  <si>
    <t>a*xi+b</t>
  </si>
  <si>
    <t>s(ti)</t>
  </si>
  <si>
    <t>si=s(t) [mm]</t>
  </si>
  <si>
    <t>R (Excel)=</t>
  </si>
  <si>
    <t>Cinverz</t>
  </si>
  <si>
    <t>C</t>
  </si>
  <si>
    <t>d</t>
  </si>
  <si>
    <t>ab</t>
  </si>
  <si>
    <t>a</t>
  </si>
  <si>
    <t>b</t>
  </si>
  <si>
    <t>(si-s(ti))^2</t>
  </si>
  <si>
    <t>Korreláció:</t>
  </si>
  <si>
    <t>Elválaszt</t>
  </si>
  <si>
    <t>X1</t>
  </si>
  <si>
    <t>Y1</t>
  </si>
  <si>
    <t>X2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</si>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</sst>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#,##0.0000"/>
    <numFmt numFmtId="167" formatCode="#,##0.000000"/>
    <numFmt numFmtId="168" formatCode="#,##0.00000"/>
    <numFmt numFmtId="171" formatCode="0.000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0" borderId="0" xfId="1" applyBorder="1"/>
    <xf numFmtId="0" fontId="1" fillId="0" borderId="0" xfId="1" applyFont="1" applyFill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2" fillId="0" borderId="0" xfId="1" applyBorder="1" applyAlignment="1">
      <alignment horizontal="center"/>
    </xf>
    <xf numFmtId="164" fontId="2" fillId="0" borderId="0" xfId="1" applyNumberFormat="1" applyBorder="1" applyAlignment="1">
      <alignment horizontal="center"/>
    </xf>
    <xf numFmtId="0" fontId="1" fillId="0" borderId="0" xfId="1" applyFont="1" applyBorder="1"/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0" xfId="1"/>
    <xf numFmtId="3" fontId="2" fillId="0" borderId="0" xfId="1" applyNumberFormat="1" applyAlignment="1">
      <alignment horizontal="center" wrapText="1"/>
    </xf>
    <xf numFmtId="3" fontId="2" fillId="0" borderId="15" xfId="1" applyNumberFormat="1" applyBorder="1" applyAlignment="1">
      <alignment horizontal="center" wrapText="1"/>
    </xf>
    <xf numFmtId="165" fontId="2" fillId="0" borderId="0" xfId="1" applyNumberFormat="1" applyBorder="1" applyAlignment="1">
      <alignment horizontal="center"/>
    </xf>
    <xf numFmtId="3" fontId="2" fillId="0" borderId="1" xfId="1" applyNumberFormat="1" applyBorder="1" applyAlignment="1">
      <alignment horizontal="center" wrapText="1"/>
    </xf>
    <xf numFmtId="3" fontId="2" fillId="0" borderId="16" xfId="1" applyNumberFormat="1" applyBorder="1" applyAlignment="1">
      <alignment horizontal="center" wrapText="1"/>
    </xf>
    <xf numFmtId="0" fontId="1" fillId="0" borderId="0" xfId="1" applyFont="1" applyAlignment="1"/>
    <xf numFmtId="166" fontId="1" fillId="0" borderId="0" xfId="1" applyNumberFormat="1" applyFont="1"/>
    <xf numFmtId="0" fontId="1" fillId="0" borderId="0" xfId="1" applyFont="1"/>
    <xf numFmtId="165" fontId="1" fillId="0" borderId="0" xfId="1" applyNumberFormat="1" applyFont="1"/>
    <xf numFmtId="0" fontId="3" fillId="0" borderId="0" xfId="0" applyFont="1"/>
    <xf numFmtId="164" fontId="1" fillId="0" borderId="0" xfId="1" applyNumberFormat="1" applyFont="1" applyBorder="1"/>
    <xf numFmtId="164" fontId="1" fillId="0" borderId="0" xfId="1" applyNumberFormat="1" applyFont="1" applyBorder="1" applyAlignment="1">
      <alignment horizontal="center"/>
    </xf>
    <xf numFmtId="0" fontId="2" fillId="0" borderId="0" xfId="1" applyFont="1" applyBorder="1"/>
    <xf numFmtId="167" fontId="1" fillId="0" borderId="0" xfId="1" applyNumberFormat="1" applyFont="1"/>
    <xf numFmtId="1" fontId="1" fillId="0" borderId="0" xfId="1" applyNumberFormat="1" applyFont="1" applyFill="1" applyBorder="1" applyAlignment="1">
      <alignment horizontal="center"/>
    </xf>
    <xf numFmtId="168" fontId="2" fillId="0" borderId="0" xfId="1" applyNumberFormat="1"/>
    <xf numFmtId="171" fontId="3" fillId="0" borderId="0" xfId="0" applyNumberFormat="1" applyFont="1"/>
    <xf numFmtId="164" fontId="3" fillId="0" borderId="0" xfId="0" applyNumberFormat="1" applyFont="1"/>
    <xf numFmtId="2" fontId="3" fillId="0" borderId="0" xfId="0" applyNumberFormat="1" applyFont="1"/>
    <xf numFmtId="0" fontId="2" fillId="2" borderId="17" xfId="1" applyFill="1" applyBorder="1"/>
    <xf numFmtId="0" fontId="2" fillId="2" borderId="18" xfId="1" applyFill="1" applyBorder="1"/>
    <xf numFmtId="0" fontId="2" fillId="2" borderId="7" xfId="1" applyFill="1" applyBorder="1"/>
    <xf numFmtId="0" fontId="2" fillId="2" borderId="8" xfId="1" applyFill="1" applyBorder="1"/>
    <xf numFmtId="164" fontId="2" fillId="2" borderId="19" xfId="1" applyNumberFormat="1" applyFill="1" applyBorder="1"/>
    <xf numFmtId="0" fontId="2" fillId="2" borderId="10" xfId="1" applyFill="1" applyBorder="1"/>
    <xf numFmtId="0" fontId="2" fillId="2" borderId="19" xfId="1" applyFill="1" applyBorder="1"/>
    <xf numFmtId="0" fontId="1" fillId="0" borderId="0" xfId="1" applyFont="1" applyFill="1" applyBorder="1"/>
    <xf numFmtId="0" fontId="2" fillId="0" borderId="0" xfId="1" applyFill="1" applyBorder="1"/>
    <xf numFmtId="164" fontId="2" fillId="0" borderId="0" xfId="1" applyNumberFormat="1" applyFill="1" applyBorder="1"/>
    <xf numFmtId="0" fontId="2" fillId="0" borderId="0" xfId="1" applyFont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991513560804898"/>
                  <c:y val="0.1155996646252551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/>
                      <a:t>y = -0,0783x + 67,066</a:t>
                    </a:r>
                    <a:br>
                      <a:rPr lang="en-US" sz="1400" baseline="0"/>
                    </a:br>
                    <a:r>
                      <a:rPr lang="en-US" sz="1400" baseline="0"/>
                      <a:t>R² = 0,9321</a:t>
                    </a:r>
                    <a:endParaRPr lang="en-US" sz="14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'1. Feladat'!$B$6:$B$21</c:f>
              <c:numCache>
                <c:formatCode>General</c:formatCode>
                <c:ptCount val="16"/>
                <c:pt idx="0">
                  <c:v>108.376</c:v>
                </c:pt>
                <c:pt idx="1">
                  <c:v>114.69</c:v>
                </c:pt>
                <c:pt idx="2">
                  <c:v>125.874</c:v>
                </c:pt>
                <c:pt idx="3">
                  <c:v>144.56</c:v>
                </c:pt>
                <c:pt idx="4">
                  <c:v>169.94</c:v>
                </c:pt>
                <c:pt idx="5">
                  <c:v>195.58600000000001</c:v>
                </c:pt>
                <c:pt idx="6">
                  <c:v>215.11500000000001</c:v>
                </c:pt>
                <c:pt idx="7">
                  <c:v>254.69300000000001</c:v>
                </c:pt>
                <c:pt idx="8">
                  <c:v>279.39699999999999</c:v>
                </c:pt>
                <c:pt idx="9">
                  <c:v>305.702</c:v>
                </c:pt>
                <c:pt idx="10">
                  <c:v>327.28899999999999</c:v>
                </c:pt>
                <c:pt idx="11">
                  <c:v>349.30099999999999</c:v>
                </c:pt>
                <c:pt idx="12">
                  <c:v>381.56</c:v>
                </c:pt>
                <c:pt idx="13">
                  <c:v>409.07499999999999</c:v>
                </c:pt>
                <c:pt idx="14">
                  <c:v>421.52</c:v>
                </c:pt>
                <c:pt idx="15">
                  <c:v>424.161</c:v>
                </c:pt>
              </c:numCache>
            </c:numRef>
          </c:xVal>
          <c:yVal>
            <c:numRef>
              <c:f>'1. Feladat'!$C$6:$C$21</c:f>
              <c:numCache>
                <c:formatCode>General</c:formatCode>
                <c:ptCount val="16"/>
                <c:pt idx="0">
                  <c:v>62</c:v>
                </c:pt>
                <c:pt idx="1">
                  <c:v>58</c:v>
                </c:pt>
                <c:pt idx="2">
                  <c:v>54</c:v>
                </c:pt>
                <c:pt idx="3">
                  <c:v>52</c:v>
                </c:pt>
                <c:pt idx="4">
                  <c:v>51</c:v>
                </c:pt>
                <c:pt idx="5">
                  <c:v>54</c:v>
                </c:pt>
                <c:pt idx="6">
                  <c:v>51</c:v>
                </c:pt>
                <c:pt idx="7">
                  <c:v>48</c:v>
                </c:pt>
                <c:pt idx="8">
                  <c:v>49</c:v>
                </c:pt>
                <c:pt idx="9">
                  <c:v>47</c:v>
                </c:pt>
                <c:pt idx="10">
                  <c:v>41</c:v>
                </c:pt>
                <c:pt idx="11">
                  <c:v>39</c:v>
                </c:pt>
                <c:pt idx="12">
                  <c:v>35</c:v>
                </c:pt>
                <c:pt idx="13">
                  <c:v>35</c:v>
                </c:pt>
                <c:pt idx="14">
                  <c:v>33</c:v>
                </c:pt>
                <c:pt idx="15">
                  <c:v>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72-4B71-A5E8-529E6F64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1099104"/>
        <c:axId val="1073559184"/>
      </c:scatterChart>
      <c:valAx>
        <c:axId val="1011099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73559184"/>
        <c:crosses val="autoZero"/>
        <c:crossBetween val="midCat"/>
      </c:valAx>
      <c:valAx>
        <c:axId val="107355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11099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'2. feladat'!$A$11:$A$30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'2. feladat'!$B$11:$B$30</c:f>
              <c:numCache>
                <c:formatCode>General</c:formatCode>
                <c:ptCount val="20"/>
                <c:pt idx="0">
                  <c:v>85.001999999999995</c:v>
                </c:pt>
                <c:pt idx="1">
                  <c:v>94.197999999999993</c:v>
                </c:pt>
                <c:pt idx="2">
                  <c:v>94.227000000000004</c:v>
                </c:pt>
                <c:pt idx="3">
                  <c:v>84.894999999999996</c:v>
                </c:pt>
                <c:pt idx="4">
                  <c:v>74.656999999999996</c:v>
                </c:pt>
                <c:pt idx="5">
                  <c:v>75.83</c:v>
                </c:pt>
                <c:pt idx="6">
                  <c:v>86.822999999999993</c:v>
                </c:pt>
                <c:pt idx="7">
                  <c:v>94.772999999999996</c:v>
                </c:pt>
                <c:pt idx="8">
                  <c:v>93.259</c:v>
                </c:pt>
                <c:pt idx="9">
                  <c:v>83.271000000000001</c:v>
                </c:pt>
                <c:pt idx="10">
                  <c:v>73.852999999999994</c:v>
                </c:pt>
                <c:pt idx="11">
                  <c:v>77.295000000000002</c:v>
                </c:pt>
                <c:pt idx="12">
                  <c:v>88.594999999999999</c:v>
                </c:pt>
                <c:pt idx="13">
                  <c:v>95.302000000000007</c:v>
                </c:pt>
                <c:pt idx="14">
                  <c:v>92.040999999999997</c:v>
                </c:pt>
                <c:pt idx="15">
                  <c:v>81.305999999999997</c:v>
                </c:pt>
                <c:pt idx="16">
                  <c:v>73.471999999999994</c:v>
                </c:pt>
                <c:pt idx="17">
                  <c:v>79.221999999999994</c:v>
                </c:pt>
                <c:pt idx="18">
                  <c:v>90.108999999999995</c:v>
                </c:pt>
                <c:pt idx="19">
                  <c:v>95.421000000000006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01-4E97-B6FC-A8807025E871}"/>
            </c:ext>
          </c:extLst>
        </c:ser>
        <c:ser>
          <c:idx val="1"/>
          <c:order val="1"/>
          <c:tx>
            <c:v>illesztett</c:v>
          </c:tx>
          <c:spPr>
            <a:ln w="95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'2. feladat'!$A$34:$A$134</c:f>
              <c:numCache>
                <c:formatCode>General</c:formatCode>
                <c:ptCount val="1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</c:numCache>
            </c:numRef>
          </c:xVal>
          <c:yVal>
            <c:numRef>
              <c:f>'2. feladat'!$B$34:$B$134</c:f>
              <c:numCache>
                <c:formatCode>General</c:formatCode>
                <c:ptCount val="101"/>
                <c:pt idx="0">
                  <c:v>85.003153734478119</c:v>
                </c:pt>
                <c:pt idx="1">
                  <c:v>87.321566140275664</c:v>
                </c:pt>
                <c:pt idx="2">
                  <c:v>89.534602636069124</c:v>
                </c:pt>
                <c:pt idx="3">
                  <c:v>91.541676831778275</c:v>
                </c:pt>
                <c:pt idx="4">
                  <c:v>93.25156368508982</c:v>
                </c:pt>
                <c:pt idx="5">
                  <c:v>94.586545839626126</c:v>
                </c:pt>
                <c:pt idx="6">
                  <c:v>95.485946015097596</c:v>
                </c:pt>
                <c:pt idx="7">
                  <c:v>95.908884896111019</c:v>
                </c:pt>
                <c:pt idx="8">
                  <c:v>95.836139168750606</c:v>
                </c:pt>
                <c:pt idx="9">
                  <c:v>95.271015253910406</c:v>
                </c:pt>
                <c:pt idx="10">
                  <c:v>94.239199024665638</c:v>
                </c:pt>
                <c:pt idx="11">
                  <c:v>92.787588338292139</c:v>
                </c:pt>
                <c:pt idx="12">
                  <c:v>90.982161446401122</c:v>
                </c:pt>
                <c:pt idx="13">
                  <c:v>88.904978167687062</c:v>
                </c:pt>
                <c:pt idx="14">
                  <c:v>86.650450125247048</c:v>
                </c:pt>
                <c:pt idx="15">
                  <c:v>84.321049572726608</c:v>
                </c:pt>
                <c:pt idx="16">
                  <c:v>82.022651850669959</c:v>
                </c:pt>
                <c:pt idx="17">
                  <c:v>79.859723166602294</c:v>
                </c:pt>
                <c:pt idx="18">
                  <c:v>77.930572422679077</c:v>
                </c:pt>
                <c:pt idx="19">
                  <c:v>76.322882903663412</c:v>
                </c:pt>
                <c:pt idx="20">
                  <c:v>75.109726917849841</c:v>
                </c:pt>
                <c:pt idx="21">
                  <c:v>74.346244532494012</c:v>
                </c:pt>
                <c:pt idx="22">
                  <c:v>74.067137361048168</c:v>
                </c:pt>
                <c:pt idx="23">
                  <c:v>74.285091313968223</c:v>
                </c:pt>
                <c:pt idx="24">
                  <c:v>74.990200001834197</c:v>
                </c:pt>
                <c:pt idx="25">
                  <c:v>76.15041499812375</c:v>
                </c:pt>
                <c:pt idx="26">
                  <c:v>77.713002496405991</c:v>
                </c:pt>
                <c:pt idx="27">
                  <c:v>79.606940154331127</c:v>
                </c:pt>
                <c:pt idx="28">
                  <c:v>81.746145183653326</c:v>
                </c:pt>
                <c:pt idx="29">
                  <c:v>84.033386963933168</c:v>
                </c:pt>
                <c:pt idx="30">
                  <c:v>86.364706344765168</c:v>
                </c:pt>
                <c:pt idx="31">
                  <c:v>88.634140771492966</c:v>
                </c:pt>
                <c:pt idx="32">
                  <c:v>90.738540469161507</c:v>
                </c:pt>
                <c:pt idx="33">
                  <c:v>92.582256780698557</c:v>
                </c:pt>
                <c:pt idx="34">
                  <c:v>94.081489566132632</c:v>
                </c:pt>
                <c:pt idx="35">
                  <c:v>95.168096065927898</c:v>
                </c:pt>
                <c:pt idx="36">
                  <c:v>95.792688108917801</c:v>
                </c:pt>
                <c:pt idx="37">
                  <c:v>95.926876891304204</c:v>
                </c:pt>
                <c:pt idx="38">
                  <c:v>95.56456329757988</c:v>
                </c:pt>
                <c:pt idx="39">
                  <c:v>94.722215116025325</c:v>
                </c:pt>
                <c:pt idx="40">
                  <c:v>93.438118548849275</c:v>
                </c:pt>
                <c:pt idx="41">
                  <c:v>91.770638037149837</c:v>
                </c:pt>
                <c:pt idx="42">
                  <c:v>89.795563494703757</c:v>
                </c:pt>
                <c:pt idx="43">
                  <c:v>87.602665523460743</c:v>
                </c:pt>
                <c:pt idx="44">
                  <c:v>85.291615182240164</c:v>
                </c:pt>
                <c:pt idx="45">
                  <c:v>82.967453762299101</c:v>
                </c:pt>
                <c:pt idx="46">
                  <c:v>80.73581847641735</c:v>
                </c:pt>
                <c:pt idx="47">
                  <c:v>78.698141062304288</c:v>
                </c:pt>
                <c:pt idx="48">
                  <c:v>76.947037532223263</c:v>
                </c:pt>
                <c:pt idx="49">
                  <c:v>75.56209861279919</c:v>
                </c:pt>
                <c:pt idx="50">
                  <c:v>74.606272206902773</c:v>
                </c:pt>
                <c:pt idx="51">
                  <c:v>74.123002301063494</c:v>
                </c:pt>
                <c:pt idx="52">
                  <c:v>74.134254360087368</c:v>
                </c:pt>
                <c:pt idx="53">
                  <c:v>74.639516958157287</c:v>
                </c:pt>
                <c:pt idx="54">
                  <c:v>75.615825024033313</c:v>
                </c:pt>
                <c:pt idx="55">
                  <c:v>77.01880364381806</c:v>
                </c:pt>
                <c:pt idx="56">
                  <c:v>78.784684978620362</c:v>
                </c:pt>
                <c:pt idx="57">
                  <c:v>80.833206624672599</c:v>
                </c:pt>
                <c:pt idx="58">
                  <c:v>83.071259680350579</c:v>
                </c:pt>
                <c:pt idx="59">
                  <c:v>85.397120709051876</c:v>
                </c:pt>
                <c:pt idx="60">
                  <c:v>87.705075247797595</c:v>
                </c:pt>
                <c:pt idx="61">
                  <c:v>89.89022271498277</c:v>
                </c:pt>
                <c:pt idx="62">
                  <c:v>91.853244325790769</c:v>
                </c:pt>
                <c:pt idx="63">
                  <c:v>93.504917305153867</c:v>
                </c:pt>
                <c:pt idx="64">
                  <c:v>94.770170219364161</c:v>
                </c:pt>
                <c:pt idx="65">
                  <c:v>95.591495104399883</c:v>
                </c:pt>
                <c:pt idx="66">
                  <c:v>95.931561303750897</c:v>
                </c:pt>
                <c:pt idx="67">
                  <c:v>95.774912212229708</c:v>
                </c:pt>
                <c:pt idx="68">
                  <c:v>95.128667805785852</c:v>
                </c:pt>
                <c:pt idx="69">
                  <c:v>94.02220102611156</c:v>
                </c:pt>
                <c:pt idx="70">
                  <c:v>92.505802728925971</c:v>
                </c:pt>
                <c:pt idx="71">
                  <c:v>90.648395876379794</c:v>
                </c:pt>
                <c:pt idx="72">
                  <c:v>88.534402867544699</c:v>
                </c:pt>
                <c:pt idx="73">
                  <c:v>86.259908392310663</c:v>
                </c:pt>
                <c:pt idx="74">
                  <c:v>83.928292213711941</c:v>
                </c:pt>
                <c:pt idx="75">
                  <c:v>81.645530376383959</c:v>
                </c:pt>
                <c:pt idx="76">
                  <c:v>79.515378409467857</c:v>
                </c:pt>
                <c:pt idx="77">
                  <c:v>77.634655455838924</c:v>
                </c:pt>
                <c:pt idx="78">
                  <c:v>76.088843672256061</c:v>
                </c:pt>
                <c:pt idx="79">
                  <c:v>74.948202915413788</c:v>
                </c:pt>
                <c:pt idx="80">
                  <c:v>74.264577308229732</c:v>
                </c:pt>
                <c:pt idx="81">
                  <c:v>74.06903883353101</c:v>
                </c:pt>
                <c:pt idx="82">
                  <c:v>74.370475057938933</c:v>
                </c:pt>
                <c:pt idx="83">
                  <c:v>75.155185176378524</c:v>
                </c:pt>
                <c:pt idx="84">
                  <c:v>76.387502737698497</c:v>
                </c:pt>
                <c:pt idx="85">
                  <c:v>78.01141674742982</c:v>
                </c:pt>
                <c:pt idx="86">
                  <c:v>79.953117465719501</c:v>
                </c:pt>
                <c:pt idx="87">
                  <c:v>82.124351189458636</c:v>
                </c:pt>
                <c:pt idx="88">
                  <c:v>84.426431537872887</c:v>
                </c:pt>
                <c:pt idx="89">
                  <c:v>86.754724921610261</c:v>
                </c:pt>
                <c:pt idx="90">
                  <c:v>89.00340632288956</c:v>
                </c:pt>
                <c:pt idx="91">
                  <c:v>91.070269228160157</c:v>
                </c:pt>
                <c:pt idx="92">
                  <c:v>92.861371093398475</c:v>
                </c:pt>
                <c:pt idx="93">
                  <c:v>94.295303197495372</c:v>
                </c:pt>
                <c:pt idx="94">
                  <c:v>95.306890811409829</c:v>
                </c:pt>
                <c:pt idx="95">
                  <c:v>95.850155503910813</c:v>
                </c:pt>
                <c:pt idx="96">
                  <c:v>95.900404941916349</c:v>
                </c:pt>
                <c:pt idx="97">
                  <c:v>95.455355200338815</c:v>
                </c:pt>
                <c:pt idx="98">
                  <c:v>94.535234570485883</c:v>
                </c:pt>
                <c:pt idx="99">
                  <c:v>93.181864148743102</c:v>
                </c:pt>
                <c:pt idx="100">
                  <c:v>91.456756994394965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01-4E97-B6FC-A8807025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495520"/>
        <c:axId val="1116495104"/>
      </c:scatterChart>
      <c:valAx>
        <c:axId val="111649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16495104"/>
        <c:crosses val="autoZero"/>
        <c:crossBetween val="midCat"/>
      </c:valAx>
      <c:valAx>
        <c:axId val="111649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16495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707174103237096"/>
                  <c:y val="0.1446299941673957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2000" baseline="0"/>
                      <a:t>y = -0,0042x + 4743</a:t>
                    </a:r>
                    <a:br>
                      <a:rPr lang="en-US" sz="2000" baseline="0"/>
                    </a:br>
                    <a:r>
                      <a:rPr lang="en-US" sz="2000" baseline="0"/>
                      <a:t>R² = 0,836</a:t>
                    </a:r>
                    <a:endParaRPr lang="en-US" sz="20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'3. feladat'!$A$9:$A$32</c:f>
              <c:numCache>
                <c:formatCode>#,##0</c:formatCode>
                <c:ptCount val="24"/>
                <c:pt idx="0">
                  <c:v>55793</c:v>
                </c:pt>
                <c:pt idx="1">
                  <c:v>304137.5</c:v>
                </c:pt>
                <c:pt idx="2">
                  <c:v>63869</c:v>
                </c:pt>
                <c:pt idx="3">
                  <c:v>344379.5</c:v>
                </c:pt>
                <c:pt idx="4">
                  <c:v>357793.5</c:v>
                </c:pt>
                <c:pt idx="5">
                  <c:v>78505</c:v>
                </c:pt>
                <c:pt idx="6">
                  <c:v>86700</c:v>
                </c:pt>
                <c:pt idx="7">
                  <c:v>398035.5</c:v>
                </c:pt>
                <c:pt idx="8">
                  <c:v>107043</c:v>
                </c:pt>
                <c:pt idx="9">
                  <c:v>411449.5</c:v>
                </c:pt>
                <c:pt idx="10">
                  <c:v>424863.5</c:v>
                </c:pt>
                <c:pt idx="11">
                  <c:v>141786</c:v>
                </c:pt>
                <c:pt idx="12">
                  <c:v>277309.5</c:v>
                </c:pt>
                <c:pt idx="13">
                  <c:v>290723.5</c:v>
                </c:pt>
                <c:pt idx="14">
                  <c:v>59613</c:v>
                </c:pt>
                <c:pt idx="15">
                  <c:v>317551.5</c:v>
                </c:pt>
                <c:pt idx="16">
                  <c:v>330965.5</c:v>
                </c:pt>
                <c:pt idx="17">
                  <c:v>67993</c:v>
                </c:pt>
                <c:pt idx="18">
                  <c:v>72855</c:v>
                </c:pt>
                <c:pt idx="19">
                  <c:v>371207.5</c:v>
                </c:pt>
                <c:pt idx="20">
                  <c:v>384621.5</c:v>
                </c:pt>
                <c:pt idx="21">
                  <c:v>95689</c:v>
                </c:pt>
                <c:pt idx="22">
                  <c:v>116030</c:v>
                </c:pt>
                <c:pt idx="23">
                  <c:v>128809</c:v>
                </c:pt>
              </c:numCache>
            </c:numRef>
          </c:xVal>
          <c:yVal>
            <c:numRef>
              <c:f>'3. feladat'!$B$9:$B$32</c:f>
              <c:numCache>
                <c:formatCode>#,##0</c:formatCode>
                <c:ptCount val="24"/>
                <c:pt idx="0">
                  <c:v>4829</c:v>
                </c:pt>
                <c:pt idx="1">
                  <c:v>3662</c:v>
                </c:pt>
                <c:pt idx="2">
                  <c:v>4720</c:v>
                </c:pt>
                <c:pt idx="3">
                  <c:v>3916</c:v>
                </c:pt>
                <c:pt idx="4">
                  <c:v>2984</c:v>
                </c:pt>
                <c:pt idx="5">
                  <c:v>4227</c:v>
                </c:pt>
                <c:pt idx="6">
                  <c:v>4344</c:v>
                </c:pt>
                <c:pt idx="7">
                  <c:v>3114</c:v>
                </c:pt>
                <c:pt idx="8">
                  <c:v>4142</c:v>
                </c:pt>
                <c:pt idx="9">
                  <c:v>2748</c:v>
                </c:pt>
                <c:pt idx="10">
                  <c:v>2875</c:v>
                </c:pt>
                <c:pt idx="11">
                  <c:v>4095</c:v>
                </c:pt>
                <c:pt idx="12">
                  <c:v>3561</c:v>
                </c:pt>
                <c:pt idx="13">
                  <c:v>3214</c:v>
                </c:pt>
                <c:pt idx="14">
                  <c:v>4716</c:v>
                </c:pt>
                <c:pt idx="15">
                  <c:v>3841</c:v>
                </c:pt>
                <c:pt idx="16">
                  <c:v>3145</c:v>
                </c:pt>
                <c:pt idx="17">
                  <c:v>4494</c:v>
                </c:pt>
                <c:pt idx="18">
                  <c:v>4418</c:v>
                </c:pt>
                <c:pt idx="19">
                  <c:v>2847</c:v>
                </c:pt>
                <c:pt idx="20">
                  <c:v>3415</c:v>
                </c:pt>
                <c:pt idx="21">
                  <c:v>4280</c:v>
                </c:pt>
                <c:pt idx="22">
                  <c:v>3977</c:v>
                </c:pt>
                <c:pt idx="23">
                  <c:v>3847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69-46BD-8C13-3B0E4454495F}"/>
            </c:ext>
          </c:extLst>
        </c:ser>
        <c:ser>
          <c:idx val="1"/>
          <c:order val="1"/>
          <c:tx>
            <c:v>illesztett</c:v>
          </c:tx>
          <c:spPr>
            <a:ln w="95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'3. feladat'!$A$9:$A$32</c:f>
              <c:numCache>
                <c:formatCode>#,##0</c:formatCode>
                <c:ptCount val="24"/>
                <c:pt idx="0">
                  <c:v>55793</c:v>
                </c:pt>
                <c:pt idx="1">
                  <c:v>304137.5</c:v>
                </c:pt>
                <c:pt idx="2">
                  <c:v>63869</c:v>
                </c:pt>
                <c:pt idx="3">
                  <c:v>344379.5</c:v>
                </c:pt>
                <c:pt idx="4">
                  <c:v>357793.5</c:v>
                </c:pt>
                <c:pt idx="5">
                  <c:v>78505</c:v>
                </c:pt>
                <c:pt idx="6">
                  <c:v>86700</c:v>
                </c:pt>
                <c:pt idx="7">
                  <c:v>398035.5</c:v>
                </c:pt>
                <c:pt idx="8">
                  <c:v>107043</c:v>
                </c:pt>
                <c:pt idx="9">
                  <c:v>411449.5</c:v>
                </c:pt>
                <c:pt idx="10">
                  <c:v>424863.5</c:v>
                </c:pt>
                <c:pt idx="11">
                  <c:v>141786</c:v>
                </c:pt>
                <c:pt idx="12">
                  <c:v>277309.5</c:v>
                </c:pt>
                <c:pt idx="13">
                  <c:v>290723.5</c:v>
                </c:pt>
                <c:pt idx="14">
                  <c:v>59613</c:v>
                </c:pt>
                <c:pt idx="15">
                  <c:v>317551.5</c:v>
                </c:pt>
                <c:pt idx="16">
                  <c:v>330965.5</c:v>
                </c:pt>
                <c:pt idx="17">
                  <c:v>67993</c:v>
                </c:pt>
                <c:pt idx="18">
                  <c:v>72855</c:v>
                </c:pt>
                <c:pt idx="19">
                  <c:v>371207.5</c:v>
                </c:pt>
                <c:pt idx="20">
                  <c:v>384621.5</c:v>
                </c:pt>
                <c:pt idx="21">
                  <c:v>95689</c:v>
                </c:pt>
                <c:pt idx="22">
                  <c:v>116030</c:v>
                </c:pt>
                <c:pt idx="23">
                  <c:v>128809</c:v>
                </c:pt>
              </c:numCache>
            </c:numRef>
          </c:xVal>
          <c:yVal>
            <c:numRef>
              <c:f>'3. feladat'!$G$9:$G$32</c:f>
              <c:numCache>
                <c:formatCode>0.0</c:formatCode>
                <c:ptCount val="24"/>
                <c:pt idx="0">
                  <c:v>4478.1042274934225</c:v>
                </c:pt>
                <c:pt idx="1">
                  <c:v>3467.824558029854</c:v>
                </c:pt>
                <c:pt idx="2">
                  <c:v>4445.2505963053445</c:v>
                </c:pt>
                <c:pt idx="3">
                  <c:v>3304.1177940042644</c:v>
                </c:pt>
                <c:pt idx="4">
                  <c:v>3249.5488726624017</c:v>
                </c:pt>
                <c:pt idx="5">
                  <c:v>4385.7105088773205</c:v>
                </c:pt>
                <c:pt idx="6">
                  <c:v>4352.3727788641572</c:v>
                </c:pt>
                <c:pt idx="7">
                  <c:v>3085.8421086368126</c:v>
                </c:pt>
                <c:pt idx="8">
                  <c:v>4269.6162881188529</c:v>
                </c:pt>
                <c:pt idx="9">
                  <c:v>3031.2731872949494</c:v>
                </c:pt>
                <c:pt idx="10">
                  <c:v>2976.7042659530862</c:v>
                </c:pt>
                <c:pt idx="11">
                  <c:v>4128.2797714809858</c:v>
                </c:pt>
                <c:pt idx="12">
                  <c:v>3576.9624007135799</c:v>
                </c:pt>
                <c:pt idx="13">
                  <c:v>3522.3934793717171</c:v>
                </c:pt>
                <c:pt idx="14">
                  <c:v>4462.5642484024793</c:v>
                </c:pt>
                <c:pt idx="15">
                  <c:v>3413.2556366879908</c:v>
                </c:pt>
                <c:pt idx="16">
                  <c:v>3358.686715346128</c:v>
                </c:pt>
                <c:pt idx="17">
                  <c:v>4428.4739277788913</c:v>
                </c:pt>
                <c:pt idx="18">
                  <c:v>4408.6950329254441</c:v>
                </c:pt>
                <c:pt idx="19">
                  <c:v>3194.9799513205389</c:v>
                </c:pt>
                <c:pt idx="20">
                  <c:v>3140.4110299786753</c:v>
                </c:pt>
                <c:pt idx="21">
                  <c:v>4315.8050113121963</c:v>
                </c:pt>
                <c:pt idx="22">
                  <c:v>4233.0566566815987</c:v>
                </c:pt>
                <c:pt idx="23">
                  <c:v>4181.0709517593041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69-46BD-8C13-3B0E4454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488448"/>
        <c:axId val="1116490528"/>
      </c:scatterChart>
      <c:valAx>
        <c:axId val="111648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16490528"/>
        <c:crosses val="autoZero"/>
        <c:crossBetween val="midCat"/>
      </c:valAx>
      <c:valAx>
        <c:axId val="111649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1648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0</xdr:row>
          <xdr:rowOff>304800</xdr:rowOff>
        </xdr:from>
        <xdr:to>
          <xdr:col>10</xdr:col>
          <xdr:colOff>581025</xdr:colOff>
          <xdr:row>0</xdr:row>
          <xdr:rowOff>1571625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552450</xdr:colOff>
      <xdr:row>8</xdr:row>
      <xdr:rowOff>161925</xdr:rowOff>
    </xdr:from>
    <xdr:to>
      <xdr:col>18</xdr:col>
      <xdr:colOff>247650</xdr:colOff>
      <xdr:row>23</xdr:row>
      <xdr:rowOff>47625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76199</xdr:rowOff>
    </xdr:from>
    <xdr:to>
      <xdr:col>7</xdr:col>
      <xdr:colOff>571500</xdr:colOff>
      <xdr:row>8</xdr:row>
      <xdr:rowOff>123825</xdr:rowOff>
    </xdr:to>
    <xdr:sp macro="" textlink="">
      <xdr:nvSpPr>
        <xdr:cNvPr id="2" name="Szövegdoboz 1"/>
        <xdr:cNvSpPr txBox="1"/>
      </xdr:nvSpPr>
      <xdr:spPr>
        <a:xfrm>
          <a:off x="133350" y="76199"/>
          <a:ext cx="4905375" cy="1343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A pontok egy dugattyús szivattyú dugattyújának pozícióját (harmonikus</a:t>
          </a:r>
          <a:r>
            <a:rPr lang="hu-HU" sz="1100" baseline="0"/>
            <a:t> rezgőmozgás) </a:t>
          </a:r>
          <a:r>
            <a:rPr lang="hu-HU" sz="1100"/>
            <a:t>mutatják. A hajtó motor fordulatszáma és a kezdeti pozíció</a:t>
          </a:r>
          <a:r>
            <a:rPr lang="hu-HU" sz="1100" baseline="0"/>
            <a:t> ismert, így a pozíciót a</a:t>
          </a:r>
        </a:p>
        <a:p>
          <a:pPr algn="ctr"/>
          <a:r>
            <a:rPr lang="hu-HU" sz="1100"/>
            <a:t>s(t) = a*sin(10,68*t)+b</a:t>
          </a:r>
        </a:p>
        <a:p>
          <a:r>
            <a:rPr lang="hu-HU" sz="1100"/>
            <a:t>függvénnyel írható le.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/>
            <a:t>Határozza meg az a és a b értékeit 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illetve az illesztés jóságát meghatározó determinációs együtthatót</a:t>
          </a:r>
          <a:r>
            <a:rPr lang="hu-HU" sz="1100"/>
            <a:t>!</a:t>
          </a:r>
        </a:p>
      </xdr:txBody>
    </xdr:sp>
    <xdr:clientData/>
  </xdr:twoCellAnchor>
  <xdr:twoCellAnchor>
    <xdr:from>
      <xdr:col>4</xdr:col>
      <xdr:colOff>19842</xdr:colOff>
      <xdr:row>34</xdr:row>
      <xdr:rowOff>7143</xdr:rowOff>
    </xdr:from>
    <xdr:to>
      <xdr:col>10</xdr:col>
      <xdr:colOff>76596</xdr:colOff>
      <xdr:row>50</xdr:row>
      <xdr:rowOff>156368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66675</xdr:rowOff>
    </xdr:from>
    <xdr:to>
      <xdr:col>9</xdr:col>
      <xdr:colOff>542925</xdr:colOff>
      <xdr:row>6</xdr:row>
      <xdr:rowOff>66675</xdr:rowOff>
    </xdr:to>
    <xdr:sp macro="" textlink="">
      <xdr:nvSpPr>
        <xdr:cNvPr id="2" name="Szövegdoboz 1"/>
        <xdr:cNvSpPr txBox="1"/>
      </xdr:nvSpPr>
      <xdr:spPr>
        <a:xfrm>
          <a:off x="390524" y="66675"/>
          <a:ext cx="5638801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Ebben a feladatban a Wald módszert fogjuk alkalmazni egy olyan adatsorra, ahol az adatok valamelyik változó szerint határozottan szétválnak és két különálló csoportot alkotnak. Az adatsor Ausztráliában élő nyúl (</a:t>
          </a:r>
          <a:r>
            <a:rPr lang="hu-H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és róka </a:t>
          </a:r>
          <a:r>
            <a:rPr lang="hu-H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populációt mutatja. Nézzük meg, hogy van-e lineáris kapcsolat az állatok mennyisége között. Ha van akkor a Wald módszer segítségével illesszünk egyenes az adatokra.</a:t>
          </a:r>
        </a:p>
        <a:p>
          <a:endParaRPr lang="hu-HU" sz="1100"/>
        </a:p>
      </xdr:txBody>
    </xdr:sp>
    <xdr:clientData/>
  </xdr:twoCellAnchor>
  <xdr:twoCellAnchor>
    <xdr:from>
      <xdr:col>7</xdr:col>
      <xdr:colOff>190500</xdr:colOff>
      <xdr:row>13</xdr:row>
      <xdr:rowOff>76200</xdr:rowOff>
    </xdr:from>
    <xdr:to>
      <xdr:col>14</xdr:col>
      <xdr:colOff>495300</xdr:colOff>
      <xdr:row>30</xdr:row>
      <xdr:rowOff>66675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-dokumentum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opLeftCell="I4" workbookViewId="0">
      <selection activeCell="L14" sqref="L14"/>
    </sheetView>
  </sheetViews>
  <sheetFormatPr defaultRowHeight="15" x14ac:dyDescent="0.25"/>
  <cols>
    <col min="1" max="1" width="7.28515625" customWidth="1"/>
    <col min="2" max="2" width="12.5703125" customWidth="1"/>
    <col min="3" max="3" width="12.7109375" customWidth="1"/>
    <col min="4" max="4" width="3.42578125" customWidth="1"/>
    <col min="5" max="5" width="3.28515625" customWidth="1"/>
    <col min="6" max="7" width="10.42578125" bestFit="1" customWidth="1"/>
    <col min="8" max="9" width="12.42578125" bestFit="1" customWidth="1"/>
    <col min="10" max="10" width="21.140625" bestFit="1" customWidth="1"/>
  </cols>
  <sheetData>
    <row r="1" spans="1:13" ht="127.5" customHeight="1" x14ac:dyDescent="0.25"/>
    <row r="4" spans="1:13" ht="15" customHeight="1" x14ac:dyDescent="0.25"/>
    <row r="5" spans="1:13" ht="75" customHeight="1" x14ac:dyDescent="0.25">
      <c r="A5" s="11" t="s">
        <v>0</v>
      </c>
      <c r="B5" s="13" t="s">
        <v>1</v>
      </c>
      <c r="C5" s="12" t="s">
        <v>2</v>
      </c>
      <c r="D5" s="3"/>
      <c r="E5" s="3"/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</row>
    <row r="6" spans="1:13" x14ac:dyDescent="0.25">
      <c r="A6" s="7">
        <v>1990</v>
      </c>
      <c r="B6" s="5">
        <v>108.376</v>
      </c>
      <c r="C6" s="8">
        <v>62</v>
      </c>
      <c r="D6" s="2"/>
      <c r="E6" s="2"/>
      <c r="F6">
        <f>B6-$B$22</f>
        <v>-155.80143749999993</v>
      </c>
      <c r="G6">
        <f>C6-$C$22</f>
        <v>15.625</v>
      </c>
      <c r="H6">
        <f>F6^2</f>
        <v>24274.087927066386</v>
      </c>
      <c r="I6">
        <f>G6^2</f>
        <v>244.140625</v>
      </c>
      <c r="J6">
        <f>F6*G6</f>
        <v>-2434.3974609374991</v>
      </c>
      <c r="L6" s="42" t="s">
        <v>13</v>
      </c>
      <c r="M6" s="49">
        <f>J22/SQRT(H22*I22)</f>
        <v>-0.96543104568718541</v>
      </c>
    </row>
    <row r="7" spans="1:13" x14ac:dyDescent="0.25">
      <c r="A7" s="7">
        <v>1991</v>
      </c>
      <c r="B7" s="5">
        <v>114.69</v>
      </c>
      <c r="C7" s="8">
        <v>58</v>
      </c>
      <c r="D7" s="2"/>
      <c r="E7" s="2"/>
      <c r="F7">
        <f t="shared" ref="F7:F21" si="0">B7-$B$22</f>
        <v>-149.48743749999994</v>
      </c>
      <c r="G7">
        <f t="shared" ref="G7:G21" si="1">C7-$C$22</f>
        <v>11.625</v>
      </c>
      <c r="H7">
        <f t="shared" ref="H7:H21" si="2">F7^2</f>
        <v>22346.493970316387</v>
      </c>
      <c r="I7">
        <f t="shared" ref="I7:I21" si="3">G7^2</f>
        <v>135.140625</v>
      </c>
      <c r="J7">
        <f t="shared" ref="J7:J21" si="4">F7*G7</f>
        <v>-1737.7914609374993</v>
      </c>
      <c r="L7" s="42" t="s">
        <v>36</v>
      </c>
      <c r="M7" s="49">
        <f>CORREL(B6:B21,C6:C21)</f>
        <v>-0.96543104568718541</v>
      </c>
    </row>
    <row r="8" spans="1:13" x14ac:dyDescent="0.25">
      <c r="A8" s="7">
        <v>1992</v>
      </c>
      <c r="B8" s="5">
        <v>125.874</v>
      </c>
      <c r="C8" s="8">
        <v>54</v>
      </c>
      <c r="D8" s="2"/>
      <c r="E8" s="2"/>
      <c r="F8">
        <f t="shared" si="0"/>
        <v>-138.30343749999994</v>
      </c>
      <c r="G8">
        <f t="shared" si="1"/>
        <v>7.625</v>
      </c>
      <c r="H8">
        <f t="shared" si="2"/>
        <v>19127.84082431639</v>
      </c>
      <c r="I8">
        <f t="shared" si="3"/>
        <v>58.140625</v>
      </c>
      <c r="J8">
        <f t="shared" si="4"/>
        <v>-1054.5637109374995</v>
      </c>
      <c r="L8" s="42"/>
      <c r="M8" s="49">
        <f>M7^2</f>
        <v>0.93205710397665231</v>
      </c>
    </row>
    <row r="9" spans="1:13" x14ac:dyDescent="0.25">
      <c r="A9" s="7">
        <v>1993</v>
      </c>
      <c r="B9" s="5">
        <v>144.56</v>
      </c>
      <c r="C9" s="8">
        <v>52</v>
      </c>
      <c r="D9" s="2"/>
      <c r="E9" s="2"/>
      <c r="F9">
        <f t="shared" si="0"/>
        <v>-119.61743749999994</v>
      </c>
      <c r="G9">
        <f t="shared" si="1"/>
        <v>5.625</v>
      </c>
      <c r="H9">
        <f t="shared" si="2"/>
        <v>14308.331354066391</v>
      </c>
      <c r="I9">
        <f t="shared" si="3"/>
        <v>31.640625</v>
      </c>
      <c r="J9">
        <f t="shared" si="4"/>
        <v>-672.8480859374996</v>
      </c>
    </row>
    <row r="10" spans="1:13" x14ac:dyDescent="0.25">
      <c r="A10" s="7">
        <v>1994</v>
      </c>
      <c r="B10" s="5">
        <v>169.94</v>
      </c>
      <c r="C10" s="8">
        <v>51</v>
      </c>
      <c r="D10" s="2"/>
      <c r="E10" s="2"/>
      <c r="F10">
        <f t="shared" si="0"/>
        <v>-94.237437499999942</v>
      </c>
      <c r="G10">
        <f t="shared" si="1"/>
        <v>4.625</v>
      </c>
      <c r="H10">
        <f t="shared" si="2"/>
        <v>8880.6946265663955</v>
      </c>
      <c r="I10">
        <f t="shared" si="3"/>
        <v>21.390625</v>
      </c>
      <c r="J10">
        <f t="shared" si="4"/>
        <v>-435.84814843749973</v>
      </c>
    </row>
    <row r="11" spans="1:13" x14ac:dyDescent="0.25">
      <c r="A11" s="7">
        <v>1995</v>
      </c>
      <c r="B11" s="5">
        <v>195.58600000000001</v>
      </c>
      <c r="C11" s="8">
        <v>54</v>
      </c>
      <c r="D11" s="2"/>
      <c r="E11" s="2"/>
      <c r="F11">
        <f t="shared" si="0"/>
        <v>-68.591437499999927</v>
      </c>
      <c r="G11">
        <f t="shared" si="1"/>
        <v>7.625</v>
      </c>
      <c r="H11">
        <f t="shared" si="2"/>
        <v>4704.7852983163966</v>
      </c>
      <c r="I11">
        <f t="shared" si="3"/>
        <v>58.140625</v>
      </c>
      <c r="J11">
        <f t="shared" si="4"/>
        <v>-523.00971093749945</v>
      </c>
    </row>
    <row r="12" spans="1:13" x14ac:dyDescent="0.25">
      <c r="A12" s="7">
        <v>1996</v>
      </c>
      <c r="B12" s="5">
        <v>215.11500000000001</v>
      </c>
      <c r="C12" s="8">
        <v>51</v>
      </c>
      <c r="D12" s="2"/>
      <c r="E12" s="2"/>
      <c r="F12">
        <f t="shared" si="0"/>
        <v>-49.06243749999993</v>
      </c>
      <c r="G12">
        <f t="shared" si="1"/>
        <v>4.625</v>
      </c>
      <c r="H12">
        <f t="shared" si="2"/>
        <v>2407.1227734413992</v>
      </c>
      <c r="I12">
        <f t="shared" si="3"/>
        <v>21.390625</v>
      </c>
      <c r="J12">
        <f t="shared" si="4"/>
        <v>-226.91377343749969</v>
      </c>
    </row>
    <row r="13" spans="1:13" x14ac:dyDescent="0.25">
      <c r="A13" s="7">
        <v>1997</v>
      </c>
      <c r="B13" s="5">
        <v>254.69300000000001</v>
      </c>
      <c r="C13" s="8">
        <v>48</v>
      </c>
      <c r="D13" s="2"/>
      <c r="E13" s="2"/>
      <c r="F13">
        <f t="shared" si="0"/>
        <v>-9.4844374999999275</v>
      </c>
      <c r="G13">
        <f t="shared" si="1"/>
        <v>1.625</v>
      </c>
      <c r="H13">
        <f t="shared" si="2"/>
        <v>89.95455469140488</v>
      </c>
      <c r="I13">
        <f t="shared" si="3"/>
        <v>2.640625</v>
      </c>
      <c r="J13">
        <f t="shared" si="4"/>
        <v>-15.412210937499882</v>
      </c>
    </row>
    <row r="14" spans="1:13" x14ac:dyDescent="0.25">
      <c r="A14" s="7">
        <v>1998</v>
      </c>
      <c r="B14" s="5">
        <v>279.39699999999999</v>
      </c>
      <c r="C14" s="8">
        <v>49</v>
      </c>
      <c r="D14" s="2"/>
      <c r="E14" s="2"/>
      <c r="F14">
        <f t="shared" si="0"/>
        <v>15.219562500000052</v>
      </c>
      <c r="G14">
        <f t="shared" si="1"/>
        <v>2.625</v>
      </c>
      <c r="H14">
        <f t="shared" si="2"/>
        <v>231.63508269140783</v>
      </c>
      <c r="I14">
        <f t="shared" si="3"/>
        <v>6.890625</v>
      </c>
      <c r="J14">
        <f t="shared" si="4"/>
        <v>39.951351562500136</v>
      </c>
    </row>
    <row r="15" spans="1:13" x14ac:dyDescent="0.25">
      <c r="A15" s="7">
        <v>1999</v>
      </c>
      <c r="B15" s="5">
        <v>305.702</v>
      </c>
      <c r="C15" s="8">
        <v>47</v>
      </c>
      <c r="D15" s="2"/>
      <c r="E15" s="2"/>
      <c r="F15">
        <f t="shared" si="0"/>
        <v>41.524562500000059</v>
      </c>
      <c r="G15">
        <f t="shared" si="1"/>
        <v>0.625</v>
      </c>
      <c r="H15">
        <f t="shared" si="2"/>
        <v>1724.289290816411</v>
      </c>
      <c r="I15">
        <f t="shared" si="3"/>
        <v>0.390625</v>
      </c>
      <c r="J15">
        <f t="shared" si="4"/>
        <v>25.952851562500037</v>
      </c>
    </row>
    <row r="16" spans="1:13" x14ac:dyDescent="0.25">
      <c r="A16" s="7">
        <v>2000</v>
      </c>
      <c r="B16" s="5">
        <v>327.28899999999999</v>
      </c>
      <c r="C16" s="8">
        <v>41</v>
      </c>
      <c r="D16" s="2"/>
      <c r="E16" s="2"/>
      <c r="F16">
        <f t="shared" si="0"/>
        <v>63.111562500000048</v>
      </c>
      <c r="G16">
        <f t="shared" si="1"/>
        <v>-5.375</v>
      </c>
      <c r="H16">
        <f t="shared" si="2"/>
        <v>3983.0693211914122</v>
      </c>
      <c r="I16">
        <f t="shared" si="3"/>
        <v>28.890625</v>
      </c>
      <c r="J16">
        <f t="shared" si="4"/>
        <v>-339.22464843750026</v>
      </c>
    </row>
    <row r="17" spans="1:10" x14ac:dyDescent="0.25">
      <c r="A17" s="7">
        <v>2001</v>
      </c>
      <c r="B17" s="5">
        <v>349.30099999999999</v>
      </c>
      <c r="C17" s="8">
        <v>39</v>
      </c>
      <c r="D17" s="2"/>
      <c r="E17" s="2"/>
      <c r="F17">
        <f t="shared" si="0"/>
        <v>85.123562500000048</v>
      </c>
      <c r="G17">
        <f t="shared" si="1"/>
        <v>-7.375</v>
      </c>
      <c r="H17">
        <f t="shared" si="2"/>
        <v>7246.0208926914147</v>
      </c>
      <c r="I17">
        <f t="shared" si="3"/>
        <v>54.390625</v>
      </c>
      <c r="J17">
        <f t="shared" si="4"/>
        <v>-627.78627343750031</v>
      </c>
    </row>
    <row r="18" spans="1:10" x14ac:dyDescent="0.25">
      <c r="A18" s="7">
        <v>2002</v>
      </c>
      <c r="B18" s="5">
        <v>381.56</v>
      </c>
      <c r="C18" s="8">
        <v>35</v>
      </c>
      <c r="D18" s="2"/>
      <c r="E18" s="2"/>
      <c r="F18">
        <f t="shared" si="0"/>
        <v>117.38256250000006</v>
      </c>
      <c r="G18">
        <f t="shared" si="1"/>
        <v>-11.375</v>
      </c>
      <c r="H18">
        <f t="shared" si="2"/>
        <v>13778.665979066422</v>
      </c>
      <c r="I18">
        <f t="shared" si="3"/>
        <v>129.390625</v>
      </c>
      <c r="J18">
        <f t="shared" si="4"/>
        <v>-1335.2266484375007</v>
      </c>
    </row>
    <row r="19" spans="1:10" x14ac:dyDescent="0.25">
      <c r="A19" s="7">
        <v>2003</v>
      </c>
      <c r="B19" s="5">
        <v>409.07499999999999</v>
      </c>
      <c r="C19" s="8">
        <v>35</v>
      </c>
      <c r="D19" s="2"/>
      <c r="E19" s="2"/>
      <c r="F19">
        <f t="shared" si="0"/>
        <v>144.89756250000005</v>
      </c>
      <c r="G19">
        <f t="shared" si="1"/>
        <v>-11.375</v>
      </c>
      <c r="H19">
        <f t="shared" si="2"/>
        <v>20995.30361844142</v>
      </c>
      <c r="I19">
        <f t="shared" si="3"/>
        <v>129.390625</v>
      </c>
      <c r="J19">
        <f t="shared" si="4"/>
        <v>-1648.2097734375006</v>
      </c>
    </row>
    <row r="20" spans="1:10" x14ac:dyDescent="0.25">
      <c r="A20" s="7">
        <v>2004</v>
      </c>
      <c r="B20" s="5">
        <v>421.52</v>
      </c>
      <c r="C20" s="8">
        <v>33</v>
      </c>
      <c r="D20" s="2"/>
      <c r="E20" s="2"/>
      <c r="F20">
        <f t="shared" si="0"/>
        <v>157.34256250000004</v>
      </c>
      <c r="G20">
        <f t="shared" si="1"/>
        <v>-13.375</v>
      </c>
      <c r="H20">
        <f t="shared" si="2"/>
        <v>24756.681974066418</v>
      </c>
      <c r="I20">
        <f t="shared" si="3"/>
        <v>178.890625</v>
      </c>
      <c r="J20">
        <f t="shared" si="4"/>
        <v>-2104.4567734375005</v>
      </c>
    </row>
    <row r="21" spans="1:10" x14ac:dyDescent="0.25">
      <c r="A21" s="9">
        <v>2005</v>
      </c>
      <c r="B21" s="6">
        <v>424.161</v>
      </c>
      <c r="C21" s="10">
        <v>33</v>
      </c>
      <c r="D21" s="9"/>
      <c r="E21" s="14"/>
      <c r="F21" s="1">
        <f t="shared" si="0"/>
        <v>159.98356250000006</v>
      </c>
      <c r="G21" s="1">
        <f t="shared" si="1"/>
        <v>-13.375</v>
      </c>
      <c r="H21" s="1">
        <f t="shared" si="2"/>
        <v>25594.740270191425</v>
      </c>
      <c r="I21" s="1">
        <f t="shared" si="3"/>
        <v>178.890625</v>
      </c>
      <c r="J21" s="1">
        <f t="shared" si="4"/>
        <v>-2139.7801484375009</v>
      </c>
    </row>
    <row r="22" spans="1:10" x14ac:dyDescent="0.25">
      <c r="A22" s="42" t="s">
        <v>6</v>
      </c>
      <c r="B22" s="42">
        <f>AVERAGE(B6:B21)</f>
        <v>264.17743749999994</v>
      </c>
      <c r="C22" s="50">
        <f>AVERAGE(C6:C21)</f>
        <v>46.375</v>
      </c>
      <c r="F22" s="4"/>
      <c r="G22" s="42" t="s">
        <v>12</v>
      </c>
      <c r="H22" s="51">
        <f>SUM(H6:H21)</f>
        <v>194449.7177579375</v>
      </c>
      <c r="I22" s="51">
        <f t="shared" ref="I22:J22" si="5">SUM(I6:I21)</f>
        <v>1279.75</v>
      </c>
      <c r="J22" s="51">
        <f t="shared" si="5"/>
        <v>-15229.564624999999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581025</xdr:colOff>
                <xdr:row>0</xdr:row>
                <xdr:rowOff>304800</xdr:rowOff>
              </from>
              <to>
                <xdr:col>10</xdr:col>
                <xdr:colOff>581025</xdr:colOff>
                <xdr:row>0</xdr:row>
                <xdr:rowOff>1571625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opLeftCell="A10" zoomScale="96" zoomScaleNormal="96" workbookViewId="0">
      <selection activeCell="K56" sqref="K56"/>
    </sheetView>
  </sheetViews>
  <sheetFormatPr defaultRowHeight="12.75" x14ac:dyDescent="0.2"/>
  <cols>
    <col min="1" max="1" width="9.5703125" style="16" bestFit="1" customWidth="1"/>
    <col min="2" max="2" width="12.42578125" style="16" bestFit="1" customWidth="1"/>
    <col min="3" max="3" width="15.140625" style="16" bestFit="1" customWidth="1"/>
    <col min="4" max="4" width="13.140625" style="16" bestFit="1" customWidth="1"/>
    <col min="5" max="5" width="9.140625" style="16"/>
    <col min="6" max="6" width="14" style="16" bestFit="1" customWidth="1"/>
    <col min="7" max="7" width="9.140625" style="16"/>
    <col min="8" max="8" width="20.7109375" style="16" bestFit="1" customWidth="1"/>
    <col min="9" max="9" width="12.42578125" style="16" bestFit="1" customWidth="1"/>
    <col min="10" max="255" width="9.140625" style="16"/>
    <col min="256" max="256" width="9.5703125" style="16" bestFit="1" customWidth="1"/>
    <col min="257" max="257" width="8.5703125" style="16" bestFit="1" customWidth="1"/>
    <col min="258" max="258" width="12.28515625" style="16" customWidth="1"/>
    <col min="259" max="511" width="9.140625" style="16"/>
    <col min="512" max="512" width="9.5703125" style="16" bestFit="1" customWidth="1"/>
    <col min="513" max="513" width="8.5703125" style="16" bestFit="1" customWidth="1"/>
    <col min="514" max="514" width="12.28515625" style="16" customWidth="1"/>
    <col min="515" max="767" width="9.140625" style="16"/>
    <col min="768" max="768" width="9.5703125" style="16" bestFit="1" customWidth="1"/>
    <col min="769" max="769" width="8.5703125" style="16" bestFit="1" customWidth="1"/>
    <col min="770" max="770" width="12.28515625" style="16" customWidth="1"/>
    <col min="771" max="1023" width="9.140625" style="16"/>
    <col min="1024" max="1024" width="9.5703125" style="16" bestFit="1" customWidth="1"/>
    <col min="1025" max="1025" width="8.5703125" style="16" bestFit="1" customWidth="1"/>
    <col min="1026" max="1026" width="12.28515625" style="16" customWidth="1"/>
    <col min="1027" max="1279" width="9.140625" style="16"/>
    <col min="1280" max="1280" width="9.5703125" style="16" bestFit="1" customWidth="1"/>
    <col min="1281" max="1281" width="8.5703125" style="16" bestFit="1" customWidth="1"/>
    <col min="1282" max="1282" width="12.28515625" style="16" customWidth="1"/>
    <col min="1283" max="1535" width="9.140625" style="16"/>
    <col min="1536" max="1536" width="9.5703125" style="16" bestFit="1" customWidth="1"/>
    <col min="1537" max="1537" width="8.5703125" style="16" bestFit="1" customWidth="1"/>
    <col min="1538" max="1538" width="12.28515625" style="16" customWidth="1"/>
    <col min="1539" max="1791" width="9.140625" style="16"/>
    <col min="1792" max="1792" width="9.5703125" style="16" bestFit="1" customWidth="1"/>
    <col min="1793" max="1793" width="8.5703125" style="16" bestFit="1" customWidth="1"/>
    <col min="1794" max="1794" width="12.28515625" style="16" customWidth="1"/>
    <col min="1795" max="2047" width="9.140625" style="16"/>
    <col min="2048" max="2048" width="9.5703125" style="16" bestFit="1" customWidth="1"/>
    <col min="2049" max="2049" width="8.5703125" style="16" bestFit="1" customWidth="1"/>
    <col min="2050" max="2050" width="12.28515625" style="16" customWidth="1"/>
    <col min="2051" max="2303" width="9.140625" style="16"/>
    <col min="2304" max="2304" width="9.5703125" style="16" bestFit="1" customWidth="1"/>
    <col min="2305" max="2305" width="8.5703125" style="16" bestFit="1" customWidth="1"/>
    <col min="2306" max="2306" width="12.28515625" style="16" customWidth="1"/>
    <col min="2307" max="2559" width="9.140625" style="16"/>
    <col min="2560" max="2560" width="9.5703125" style="16" bestFit="1" customWidth="1"/>
    <col min="2561" max="2561" width="8.5703125" style="16" bestFit="1" customWidth="1"/>
    <col min="2562" max="2562" width="12.28515625" style="16" customWidth="1"/>
    <col min="2563" max="2815" width="9.140625" style="16"/>
    <col min="2816" max="2816" width="9.5703125" style="16" bestFit="1" customWidth="1"/>
    <col min="2817" max="2817" width="8.5703125" style="16" bestFit="1" customWidth="1"/>
    <col min="2818" max="2818" width="12.28515625" style="16" customWidth="1"/>
    <col min="2819" max="3071" width="9.140625" style="16"/>
    <col min="3072" max="3072" width="9.5703125" style="16" bestFit="1" customWidth="1"/>
    <col min="3073" max="3073" width="8.5703125" style="16" bestFit="1" customWidth="1"/>
    <col min="3074" max="3074" width="12.28515625" style="16" customWidth="1"/>
    <col min="3075" max="3327" width="9.140625" style="16"/>
    <col min="3328" max="3328" width="9.5703125" style="16" bestFit="1" customWidth="1"/>
    <col min="3329" max="3329" width="8.5703125" style="16" bestFit="1" customWidth="1"/>
    <col min="3330" max="3330" width="12.28515625" style="16" customWidth="1"/>
    <col min="3331" max="3583" width="9.140625" style="16"/>
    <col min="3584" max="3584" width="9.5703125" style="16" bestFit="1" customWidth="1"/>
    <col min="3585" max="3585" width="8.5703125" style="16" bestFit="1" customWidth="1"/>
    <col min="3586" max="3586" width="12.28515625" style="16" customWidth="1"/>
    <col min="3587" max="3839" width="9.140625" style="16"/>
    <col min="3840" max="3840" width="9.5703125" style="16" bestFit="1" customWidth="1"/>
    <col min="3841" max="3841" width="8.5703125" style="16" bestFit="1" customWidth="1"/>
    <col min="3842" max="3842" width="12.28515625" style="16" customWidth="1"/>
    <col min="3843" max="4095" width="9.140625" style="16"/>
    <col min="4096" max="4096" width="9.5703125" style="16" bestFit="1" customWidth="1"/>
    <col min="4097" max="4097" width="8.5703125" style="16" bestFit="1" customWidth="1"/>
    <col min="4098" max="4098" width="12.28515625" style="16" customWidth="1"/>
    <col min="4099" max="4351" width="9.140625" style="16"/>
    <col min="4352" max="4352" width="9.5703125" style="16" bestFit="1" customWidth="1"/>
    <col min="4353" max="4353" width="8.5703125" style="16" bestFit="1" customWidth="1"/>
    <col min="4354" max="4354" width="12.28515625" style="16" customWidth="1"/>
    <col min="4355" max="4607" width="9.140625" style="16"/>
    <col min="4608" max="4608" width="9.5703125" style="16" bestFit="1" customWidth="1"/>
    <col min="4609" max="4609" width="8.5703125" style="16" bestFit="1" customWidth="1"/>
    <col min="4610" max="4610" width="12.28515625" style="16" customWidth="1"/>
    <col min="4611" max="4863" width="9.140625" style="16"/>
    <col min="4864" max="4864" width="9.5703125" style="16" bestFit="1" customWidth="1"/>
    <col min="4865" max="4865" width="8.5703125" style="16" bestFit="1" customWidth="1"/>
    <col min="4866" max="4866" width="12.28515625" style="16" customWidth="1"/>
    <col min="4867" max="5119" width="9.140625" style="16"/>
    <col min="5120" max="5120" width="9.5703125" style="16" bestFit="1" customWidth="1"/>
    <col min="5121" max="5121" width="8.5703125" style="16" bestFit="1" customWidth="1"/>
    <col min="5122" max="5122" width="12.28515625" style="16" customWidth="1"/>
    <col min="5123" max="5375" width="9.140625" style="16"/>
    <col min="5376" max="5376" width="9.5703125" style="16" bestFit="1" customWidth="1"/>
    <col min="5377" max="5377" width="8.5703125" style="16" bestFit="1" customWidth="1"/>
    <col min="5378" max="5378" width="12.28515625" style="16" customWidth="1"/>
    <col min="5379" max="5631" width="9.140625" style="16"/>
    <col min="5632" max="5632" width="9.5703125" style="16" bestFit="1" customWidth="1"/>
    <col min="5633" max="5633" width="8.5703125" style="16" bestFit="1" customWidth="1"/>
    <col min="5634" max="5634" width="12.28515625" style="16" customWidth="1"/>
    <col min="5635" max="5887" width="9.140625" style="16"/>
    <col min="5888" max="5888" width="9.5703125" style="16" bestFit="1" customWidth="1"/>
    <col min="5889" max="5889" width="8.5703125" style="16" bestFit="1" customWidth="1"/>
    <col min="5890" max="5890" width="12.28515625" style="16" customWidth="1"/>
    <col min="5891" max="6143" width="9.140625" style="16"/>
    <col min="6144" max="6144" width="9.5703125" style="16" bestFit="1" customWidth="1"/>
    <col min="6145" max="6145" width="8.5703125" style="16" bestFit="1" customWidth="1"/>
    <col min="6146" max="6146" width="12.28515625" style="16" customWidth="1"/>
    <col min="6147" max="6399" width="9.140625" style="16"/>
    <col min="6400" max="6400" width="9.5703125" style="16" bestFit="1" customWidth="1"/>
    <col min="6401" max="6401" width="8.5703125" style="16" bestFit="1" customWidth="1"/>
    <col min="6402" max="6402" width="12.28515625" style="16" customWidth="1"/>
    <col min="6403" max="6655" width="9.140625" style="16"/>
    <col min="6656" max="6656" width="9.5703125" style="16" bestFit="1" customWidth="1"/>
    <col min="6657" max="6657" width="8.5703125" style="16" bestFit="1" customWidth="1"/>
    <col min="6658" max="6658" width="12.28515625" style="16" customWidth="1"/>
    <col min="6659" max="6911" width="9.140625" style="16"/>
    <col min="6912" max="6912" width="9.5703125" style="16" bestFit="1" customWidth="1"/>
    <col min="6913" max="6913" width="8.5703125" style="16" bestFit="1" customWidth="1"/>
    <col min="6914" max="6914" width="12.28515625" style="16" customWidth="1"/>
    <col min="6915" max="7167" width="9.140625" style="16"/>
    <col min="7168" max="7168" width="9.5703125" style="16" bestFit="1" customWidth="1"/>
    <col min="7169" max="7169" width="8.5703125" style="16" bestFit="1" customWidth="1"/>
    <col min="7170" max="7170" width="12.28515625" style="16" customWidth="1"/>
    <col min="7171" max="7423" width="9.140625" style="16"/>
    <col min="7424" max="7424" width="9.5703125" style="16" bestFit="1" customWidth="1"/>
    <col min="7425" max="7425" width="8.5703125" style="16" bestFit="1" customWidth="1"/>
    <col min="7426" max="7426" width="12.28515625" style="16" customWidth="1"/>
    <col min="7427" max="7679" width="9.140625" style="16"/>
    <col min="7680" max="7680" width="9.5703125" style="16" bestFit="1" customWidth="1"/>
    <col min="7681" max="7681" width="8.5703125" style="16" bestFit="1" customWidth="1"/>
    <col min="7682" max="7682" width="12.28515625" style="16" customWidth="1"/>
    <col min="7683" max="7935" width="9.140625" style="16"/>
    <col min="7936" max="7936" width="9.5703125" style="16" bestFit="1" customWidth="1"/>
    <col min="7937" max="7937" width="8.5703125" style="16" bestFit="1" customWidth="1"/>
    <col min="7938" max="7938" width="12.28515625" style="16" customWidth="1"/>
    <col min="7939" max="8191" width="9.140625" style="16"/>
    <col min="8192" max="8192" width="9.5703125" style="16" bestFit="1" customWidth="1"/>
    <col min="8193" max="8193" width="8.5703125" style="16" bestFit="1" customWidth="1"/>
    <col min="8194" max="8194" width="12.28515625" style="16" customWidth="1"/>
    <col min="8195" max="8447" width="9.140625" style="16"/>
    <col min="8448" max="8448" width="9.5703125" style="16" bestFit="1" customWidth="1"/>
    <col min="8449" max="8449" width="8.5703125" style="16" bestFit="1" customWidth="1"/>
    <col min="8450" max="8450" width="12.28515625" style="16" customWidth="1"/>
    <col min="8451" max="8703" width="9.140625" style="16"/>
    <col min="8704" max="8704" width="9.5703125" style="16" bestFit="1" customWidth="1"/>
    <col min="8705" max="8705" width="8.5703125" style="16" bestFit="1" customWidth="1"/>
    <col min="8706" max="8706" width="12.28515625" style="16" customWidth="1"/>
    <col min="8707" max="8959" width="9.140625" style="16"/>
    <col min="8960" max="8960" width="9.5703125" style="16" bestFit="1" customWidth="1"/>
    <col min="8961" max="8961" width="8.5703125" style="16" bestFit="1" customWidth="1"/>
    <col min="8962" max="8962" width="12.28515625" style="16" customWidth="1"/>
    <col min="8963" max="9215" width="9.140625" style="16"/>
    <col min="9216" max="9216" width="9.5703125" style="16" bestFit="1" customWidth="1"/>
    <col min="9217" max="9217" width="8.5703125" style="16" bestFit="1" customWidth="1"/>
    <col min="9218" max="9218" width="12.28515625" style="16" customWidth="1"/>
    <col min="9219" max="9471" width="9.140625" style="16"/>
    <col min="9472" max="9472" width="9.5703125" style="16" bestFit="1" customWidth="1"/>
    <col min="9473" max="9473" width="8.5703125" style="16" bestFit="1" customWidth="1"/>
    <col min="9474" max="9474" width="12.28515625" style="16" customWidth="1"/>
    <col min="9475" max="9727" width="9.140625" style="16"/>
    <col min="9728" max="9728" width="9.5703125" style="16" bestFit="1" customWidth="1"/>
    <col min="9729" max="9729" width="8.5703125" style="16" bestFit="1" customWidth="1"/>
    <col min="9730" max="9730" width="12.28515625" style="16" customWidth="1"/>
    <col min="9731" max="9983" width="9.140625" style="16"/>
    <col min="9984" max="9984" width="9.5703125" style="16" bestFit="1" customWidth="1"/>
    <col min="9985" max="9985" width="8.5703125" style="16" bestFit="1" customWidth="1"/>
    <col min="9986" max="9986" width="12.28515625" style="16" customWidth="1"/>
    <col min="9987" max="10239" width="9.140625" style="16"/>
    <col min="10240" max="10240" width="9.5703125" style="16" bestFit="1" customWidth="1"/>
    <col min="10241" max="10241" width="8.5703125" style="16" bestFit="1" customWidth="1"/>
    <col min="10242" max="10242" width="12.28515625" style="16" customWidth="1"/>
    <col min="10243" max="10495" width="9.140625" style="16"/>
    <col min="10496" max="10496" width="9.5703125" style="16" bestFit="1" customWidth="1"/>
    <col min="10497" max="10497" width="8.5703125" style="16" bestFit="1" customWidth="1"/>
    <col min="10498" max="10498" width="12.28515625" style="16" customWidth="1"/>
    <col min="10499" max="10751" width="9.140625" style="16"/>
    <col min="10752" max="10752" width="9.5703125" style="16" bestFit="1" customWidth="1"/>
    <col min="10753" max="10753" width="8.5703125" style="16" bestFit="1" customWidth="1"/>
    <col min="10754" max="10754" width="12.28515625" style="16" customWidth="1"/>
    <col min="10755" max="11007" width="9.140625" style="16"/>
    <col min="11008" max="11008" width="9.5703125" style="16" bestFit="1" customWidth="1"/>
    <col min="11009" max="11009" width="8.5703125" style="16" bestFit="1" customWidth="1"/>
    <col min="11010" max="11010" width="12.28515625" style="16" customWidth="1"/>
    <col min="11011" max="11263" width="9.140625" style="16"/>
    <col min="11264" max="11264" width="9.5703125" style="16" bestFit="1" customWidth="1"/>
    <col min="11265" max="11265" width="8.5703125" style="16" bestFit="1" customWidth="1"/>
    <col min="11266" max="11266" width="12.28515625" style="16" customWidth="1"/>
    <col min="11267" max="11519" width="9.140625" style="16"/>
    <col min="11520" max="11520" width="9.5703125" style="16" bestFit="1" customWidth="1"/>
    <col min="11521" max="11521" width="8.5703125" style="16" bestFit="1" customWidth="1"/>
    <col min="11522" max="11522" width="12.28515625" style="16" customWidth="1"/>
    <col min="11523" max="11775" width="9.140625" style="16"/>
    <col min="11776" max="11776" width="9.5703125" style="16" bestFit="1" customWidth="1"/>
    <col min="11777" max="11777" width="8.5703125" style="16" bestFit="1" customWidth="1"/>
    <col min="11778" max="11778" width="12.28515625" style="16" customWidth="1"/>
    <col min="11779" max="12031" width="9.140625" style="16"/>
    <col min="12032" max="12032" width="9.5703125" style="16" bestFit="1" customWidth="1"/>
    <col min="12033" max="12033" width="8.5703125" style="16" bestFit="1" customWidth="1"/>
    <col min="12034" max="12034" width="12.28515625" style="16" customWidth="1"/>
    <col min="12035" max="12287" width="9.140625" style="16"/>
    <col min="12288" max="12288" width="9.5703125" style="16" bestFit="1" customWidth="1"/>
    <col min="12289" max="12289" width="8.5703125" style="16" bestFit="1" customWidth="1"/>
    <col min="12290" max="12290" width="12.28515625" style="16" customWidth="1"/>
    <col min="12291" max="12543" width="9.140625" style="16"/>
    <col min="12544" max="12544" width="9.5703125" style="16" bestFit="1" customWidth="1"/>
    <col min="12545" max="12545" width="8.5703125" style="16" bestFit="1" customWidth="1"/>
    <col min="12546" max="12546" width="12.28515625" style="16" customWidth="1"/>
    <col min="12547" max="12799" width="9.140625" style="16"/>
    <col min="12800" max="12800" width="9.5703125" style="16" bestFit="1" customWidth="1"/>
    <col min="12801" max="12801" width="8.5703125" style="16" bestFit="1" customWidth="1"/>
    <col min="12802" max="12802" width="12.28515625" style="16" customWidth="1"/>
    <col min="12803" max="13055" width="9.140625" style="16"/>
    <col min="13056" max="13056" width="9.5703125" style="16" bestFit="1" customWidth="1"/>
    <col min="13057" max="13057" width="8.5703125" style="16" bestFit="1" customWidth="1"/>
    <col min="13058" max="13058" width="12.28515625" style="16" customWidth="1"/>
    <col min="13059" max="13311" width="9.140625" style="16"/>
    <col min="13312" max="13312" width="9.5703125" style="16" bestFit="1" customWidth="1"/>
    <col min="13313" max="13313" width="8.5703125" style="16" bestFit="1" customWidth="1"/>
    <col min="13314" max="13314" width="12.28515625" style="16" customWidth="1"/>
    <col min="13315" max="13567" width="9.140625" style="16"/>
    <col min="13568" max="13568" width="9.5703125" style="16" bestFit="1" customWidth="1"/>
    <col min="13569" max="13569" width="8.5703125" style="16" bestFit="1" customWidth="1"/>
    <col min="13570" max="13570" width="12.28515625" style="16" customWidth="1"/>
    <col min="13571" max="13823" width="9.140625" style="16"/>
    <col min="13824" max="13824" width="9.5703125" style="16" bestFit="1" customWidth="1"/>
    <col min="13825" max="13825" width="8.5703125" style="16" bestFit="1" customWidth="1"/>
    <col min="13826" max="13826" width="12.28515625" style="16" customWidth="1"/>
    <col min="13827" max="14079" width="9.140625" style="16"/>
    <col min="14080" max="14080" width="9.5703125" style="16" bestFit="1" customWidth="1"/>
    <col min="14081" max="14081" width="8.5703125" style="16" bestFit="1" customWidth="1"/>
    <col min="14082" max="14082" width="12.28515625" style="16" customWidth="1"/>
    <col min="14083" max="14335" width="9.140625" style="16"/>
    <col min="14336" max="14336" width="9.5703125" style="16" bestFit="1" customWidth="1"/>
    <col min="14337" max="14337" width="8.5703125" style="16" bestFit="1" customWidth="1"/>
    <col min="14338" max="14338" width="12.28515625" style="16" customWidth="1"/>
    <col min="14339" max="14591" width="9.140625" style="16"/>
    <col min="14592" max="14592" width="9.5703125" style="16" bestFit="1" customWidth="1"/>
    <col min="14593" max="14593" width="8.5703125" style="16" bestFit="1" customWidth="1"/>
    <col min="14594" max="14594" width="12.28515625" style="16" customWidth="1"/>
    <col min="14595" max="14847" width="9.140625" style="16"/>
    <col min="14848" max="14848" width="9.5703125" style="16" bestFit="1" customWidth="1"/>
    <col min="14849" max="14849" width="8.5703125" style="16" bestFit="1" customWidth="1"/>
    <col min="14850" max="14850" width="12.28515625" style="16" customWidth="1"/>
    <col min="14851" max="15103" width="9.140625" style="16"/>
    <col min="15104" max="15104" width="9.5703125" style="16" bestFit="1" customWidth="1"/>
    <col min="15105" max="15105" width="8.5703125" style="16" bestFit="1" customWidth="1"/>
    <col min="15106" max="15106" width="12.28515625" style="16" customWidth="1"/>
    <col min="15107" max="15359" width="9.140625" style="16"/>
    <col min="15360" max="15360" width="9.5703125" style="16" bestFit="1" customWidth="1"/>
    <col min="15361" max="15361" width="8.5703125" style="16" bestFit="1" customWidth="1"/>
    <col min="15362" max="15362" width="12.28515625" style="16" customWidth="1"/>
    <col min="15363" max="15615" width="9.140625" style="16"/>
    <col min="15616" max="15616" width="9.5703125" style="16" bestFit="1" customWidth="1"/>
    <col min="15617" max="15617" width="8.5703125" style="16" bestFit="1" customWidth="1"/>
    <col min="15618" max="15618" width="12.28515625" style="16" customWidth="1"/>
    <col min="15619" max="15871" width="9.140625" style="16"/>
    <col min="15872" max="15872" width="9.5703125" style="16" bestFit="1" customWidth="1"/>
    <col min="15873" max="15873" width="8.5703125" style="16" bestFit="1" customWidth="1"/>
    <col min="15874" max="15874" width="12.28515625" style="16" customWidth="1"/>
    <col min="15875" max="16127" width="9.140625" style="16"/>
    <col min="16128" max="16128" width="9.5703125" style="16" bestFit="1" customWidth="1"/>
    <col min="16129" max="16129" width="8.5703125" style="16" bestFit="1" customWidth="1"/>
    <col min="16130" max="16130" width="12.28515625" style="16" customWidth="1"/>
    <col min="16131" max="16384" width="9.140625" style="16"/>
  </cols>
  <sheetData>
    <row r="1" spans="1:9" x14ac:dyDescent="0.2">
      <c r="A1" s="15"/>
      <c r="B1" s="15"/>
      <c r="C1" s="15"/>
      <c r="E1" s="17"/>
      <c r="F1" s="17"/>
      <c r="G1" s="17"/>
    </row>
    <row r="2" spans="1:9" x14ac:dyDescent="0.2">
      <c r="A2" s="15"/>
      <c r="B2" s="15"/>
      <c r="C2" s="15"/>
      <c r="E2" s="17"/>
      <c r="F2" s="17"/>
      <c r="G2" s="17"/>
    </row>
    <row r="3" spans="1:9" x14ac:dyDescent="0.2">
      <c r="A3" s="15"/>
      <c r="B3" s="15"/>
      <c r="C3" s="15"/>
      <c r="E3" s="17"/>
      <c r="F3" s="17"/>
      <c r="G3" s="17"/>
    </row>
    <row r="4" spans="1:9" x14ac:dyDescent="0.2">
      <c r="A4" s="15"/>
      <c r="B4" s="15"/>
      <c r="C4" s="15"/>
      <c r="E4" s="17"/>
      <c r="F4" s="17"/>
      <c r="G4" s="17"/>
    </row>
    <row r="5" spans="1:9" x14ac:dyDescent="0.2">
      <c r="A5" s="15"/>
      <c r="B5" s="15"/>
      <c r="C5" s="15"/>
      <c r="E5" s="17"/>
      <c r="F5" s="17"/>
      <c r="G5" s="17"/>
    </row>
    <row r="6" spans="1:9" x14ac:dyDescent="0.2">
      <c r="A6" s="15"/>
      <c r="B6" s="15"/>
      <c r="C6" s="15"/>
      <c r="E6" s="17"/>
      <c r="F6" s="17"/>
      <c r="G6" s="17"/>
    </row>
    <row r="7" spans="1:9" x14ac:dyDescent="0.2">
      <c r="A7" s="15"/>
      <c r="B7" s="15"/>
      <c r="C7" s="15"/>
      <c r="E7" s="17"/>
      <c r="F7" s="17"/>
      <c r="G7" s="17"/>
    </row>
    <row r="8" spans="1:9" x14ac:dyDescent="0.2">
      <c r="A8" s="15"/>
      <c r="B8" s="15"/>
      <c r="C8" s="15"/>
      <c r="E8" s="17"/>
      <c r="F8" s="17"/>
      <c r="G8" s="17"/>
    </row>
    <row r="9" spans="1:9" x14ac:dyDescent="0.2">
      <c r="A9" s="15"/>
      <c r="B9" s="15"/>
      <c r="C9" s="15"/>
      <c r="E9" s="17"/>
      <c r="F9" s="17"/>
      <c r="G9" s="17"/>
    </row>
    <row r="10" spans="1:9" ht="13.5" thickBot="1" x14ac:dyDescent="0.25">
      <c r="A10" s="18" t="s">
        <v>3</v>
      </c>
      <c r="B10" s="19" t="s">
        <v>35</v>
      </c>
      <c r="C10" s="25" t="s">
        <v>16</v>
      </c>
      <c r="D10" s="22" t="s">
        <v>15</v>
      </c>
      <c r="E10" s="44" t="s">
        <v>17</v>
      </c>
      <c r="F10" s="44" t="s">
        <v>18</v>
      </c>
      <c r="G10" s="44" t="s">
        <v>19</v>
      </c>
      <c r="H10" s="22" t="s">
        <v>26</v>
      </c>
      <c r="I10" s="22" t="s">
        <v>43</v>
      </c>
    </row>
    <row r="11" spans="1:9" x14ac:dyDescent="0.2">
      <c r="A11" s="23">
        <v>0</v>
      </c>
      <c r="B11" s="24">
        <v>85.001999999999995</v>
      </c>
      <c r="C11" s="20">
        <f>(SIN(10.68*A11))^2</f>
        <v>0</v>
      </c>
      <c r="D11" s="16">
        <f>SIN(10.68*A11)</f>
        <v>0</v>
      </c>
      <c r="E11" s="21"/>
      <c r="F11" s="21">
        <f>B11*SIN(10.68*A11)</f>
        <v>0</v>
      </c>
      <c r="G11" s="21"/>
      <c r="H11" s="16">
        <f>$J$30*SIN(10.68*A11)+$J$31</f>
        <v>85.003153734478119</v>
      </c>
      <c r="I11" s="45">
        <f>(B11-H11)^2</f>
        <v>1.3311032460101423E-6</v>
      </c>
    </row>
    <row r="12" spans="1:9" x14ac:dyDescent="0.2">
      <c r="A12" s="23">
        <v>0.1</v>
      </c>
      <c r="B12" s="24">
        <v>94.197999999999993</v>
      </c>
      <c r="C12" s="20">
        <f t="shared" ref="C12:C30" si="0">(SIN(10.68*A12))^2</f>
        <v>0.76779391248598472</v>
      </c>
      <c r="D12" s="16">
        <f t="shared" ref="D12:D30" si="1">SIN(10.68*A12)</f>
        <v>0.87623850205636633</v>
      </c>
      <c r="E12" s="21"/>
      <c r="F12" s="21">
        <f t="shared" ref="F12:F30" si="2">B12*SIN(10.68*A12)</f>
        <v>82.539914416705585</v>
      </c>
      <c r="G12" s="21"/>
      <c r="H12" s="16">
        <f t="shared" ref="H12:H30" si="3">$J$30*SIN(10.68*A12)+$J$31</f>
        <v>94.586545839626126</v>
      </c>
      <c r="I12" s="45">
        <f t="shared" ref="I12:I30" si="4">(B12-H12)^2</f>
        <v>0.15096786949077648</v>
      </c>
    </row>
    <row r="13" spans="1:9" x14ac:dyDescent="0.2">
      <c r="A13" s="23">
        <v>0.2</v>
      </c>
      <c r="B13" s="24">
        <v>94.227000000000004</v>
      </c>
      <c r="C13" s="20">
        <f t="shared" si="0"/>
        <v>0.71314568174179516</v>
      </c>
      <c r="D13" s="16">
        <f t="shared" si="1"/>
        <v>0.84447953305085799</v>
      </c>
      <c r="E13" s="21"/>
      <c r="F13" s="21">
        <f t="shared" si="2"/>
        <v>79.572772960783198</v>
      </c>
      <c r="G13" s="21"/>
      <c r="H13" s="16">
        <f t="shared" si="3"/>
        <v>94.239199024665638</v>
      </c>
      <c r="I13" s="45">
        <f t="shared" si="4"/>
        <v>1.4881620279274255E-4</v>
      </c>
    </row>
    <row r="14" spans="1:9" x14ac:dyDescent="0.2">
      <c r="A14" s="23">
        <v>0.3</v>
      </c>
      <c r="B14" s="24">
        <v>84.894999999999996</v>
      </c>
      <c r="C14" s="20">
        <f t="shared" si="0"/>
        <v>3.8896233415039827E-3</v>
      </c>
      <c r="D14" s="16">
        <f t="shared" si="1"/>
        <v>-6.2366844889764808E-2</v>
      </c>
      <c r="E14" s="21"/>
      <c r="F14" s="21">
        <f t="shared" si="2"/>
        <v>-5.294633296916583</v>
      </c>
      <c r="G14" s="21"/>
      <c r="H14" s="16">
        <f t="shared" si="3"/>
        <v>84.321049572726608</v>
      </c>
      <c r="I14" s="45">
        <f t="shared" si="4"/>
        <v>0.32941909296730487</v>
      </c>
    </row>
    <row r="15" spans="1:9" x14ac:dyDescent="0.2">
      <c r="A15" s="23">
        <v>0.4</v>
      </c>
      <c r="B15" s="24">
        <v>74.656999999999996</v>
      </c>
      <c r="C15" s="20">
        <f t="shared" si="0"/>
        <v>0.81827567341930163</v>
      </c>
      <c r="D15" s="16">
        <f t="shared" si="1"/>
        <v>-0.90458591268010669</v>
      </c>
      <c r="E15" s="21"/>
      <c r="F15" s="21">
        <f t="shared" si="2"/>
        <v>-67.533670482958726</v>
      </c>
      <c r="G15" s="21"/>
      <c r="H15" s="16">
        <f t="shared" si="3"/>
        <v>75.109726917849841</v>
      </c>
      <c r="I15" s="45">
        <f t="shared" si="4"/>
        <v>0.20496166214581968</v>
      </c>
    </row>
    <row r="16" spans="1:9" x14ac:dyDescent="0.2">
      <c r="A16" s="23">
        <v>0.5</v>
      </c>
      <c r="B16" s="24">
        <v>75.83</v>
      </c>
      <c r="C16" s="20">
        <f t="shared" si="0"/>
        <v>0.655181225322231</v>
      </c>
      <c r="D16" s="16">
        <f t="shared" si="1"/>
        <v>-0.80943265644661944</v>
      </c>
      <c r="E16" s="21"/>
      <c r="F16" s="21">
        <f t="shared" si="2"/>
        <v>-61.379278338347149</v>
      </c>
      <c r="G16" s="21"/>
      <c r="H16" s="16">
        <f t="shared" si="3"/>
        <v>76.15041499812375</v>
      </c>
      <c r="I16" s="45">
        <f t="shared" si="4"/>
        <v>0.10266577102264404</v>
      </c>
    </row>
    <row r="17" spans="1:11" x14ac:dyDescent="0.2">
      <c r="A17" s="23">
        <v>0.6</v>
      </c>
      <c r="B17" s="24">
        <v>86.822999999999993</v>
      </c>
      <c r="C17" s="20">
        <f t="shared" si="0"/>
        <v>1.5497976687060839E-2</v>
      </c>
      <c r="D17" s="16">
        <f t="shared" si="1"/>
        <v>0.12449086989438558</v>
      </c>
      <c r="F17" s="21">
        <f t="shared" si="2"/>
        <v>10.808670796840239</v>
      </c>
      <c r="H17" s="16">
        <f t="shared" si="3"/>
        <v>86.364706344765168</v>
      </c>
      <c r="I17" s="45">
        <f t="shared" si="4"/>
        <v>0.21003307442849736</v>
      </c>
      <c r="J17" s="20" t="s">
        <v>37</v>
      </c>
    </row>
    <row r="18" spans="1:11" x14ac:dyDescent="0.2">
      <c r="A18" s="23">
        <v>0.7</v>
      </c>
      <c r="B18" s="24">
        <v>94.772999999999996</v>
      </c>
      <c r="C18" s="20">
        <f t="shared" si="0"/>
        <v>0.86380554439915924</v>
      </c>
      <c r="D18" s="16">
        <f t="shared" si="1"/>
        <v>0.92941139674482109</v>
      </c>
      <c r="F18" s="21">
        <f t="shared" si="2"/>
        <v>88.083106303696923</v>
      </c>
      <c r="H18" s="16">
        <f t="shared" si="3"/>
        <v>95.168096065927898</v>
      </c>
      <c r="I18" s="45">
        <f t="shared" si="4"/>
        <v>0.15610090131170501</v>
      </c>
      <c r="J18" s="52">
        <f t="array" ref="J18:K19">MINVERSE(J22:K23)</f>
        <v>0.10120579504611699</v>
      </c>
      <c r="K18" s="53">
        <v>-6.2405607053720152E-3</v>
      </c>
    </row>
    <row r="19" spans="1:11" x14ac:dyDescent="0.2">
      <c r="A19" s="23">
        <v>0.8</v>
      </c>
      <c r="B19" s="24">
        <v>93.259</v>
      </c>
      <c r="C19" s="20">
        <f t="shared" si="0"/>
        <v>0.59480238283796005</v>
      </c>
      <c r="D19" s="16">
        <f t="shared" si="1"/>
        <v>0.77123432420890092</v>
      </c>
      <c r="F19" s="21">
        <f t="shared" si="2"/>
        <v>71.924541841397897</v>
      </c>
      <c r="H19" s="16">
        <f t="shared" si="3"/>
        <v>93.438118548849275</v>
      </c>
      <c r="I19" s="45">
        <f t="shared" si="4"/>
        <v>3.2083454541869887E-2</v>
      </c>
      <c r="J19" s="54">
        <v>-6.240560705372016E-3</v>
      </c>
      <c r="K19" s="55">
        <v>5.0384806007399946E-2</v>
      </c>
    </row>
    <row r="20" spans="1:11" x14ac:dyDescent="0.2">
      <c r="A20" s="23">
        <v>0.9</v>
      </c>
      <c r="B20" s="24">
        <v>83.271000000000001</v>
      </c>
      <c r="C20" s="20">
        <f t="shared" si="0"/>
        <v>3.4644451548153675E-2</v>
      </c>
      <c r="D20" s="16">
        <f t="shared" si="1"/>
        <v>-0.18613020052681853</v>
      </c>
      <c r="F20" s="21">
        <f t="shared" si="2"/>
        <v>-15.499247928068705</v>
      </c>
      <c r="H20" s="16">
        <f t="shared" si="3"/>
        <v>82.967453762299101</v>
      </c>
      <c r="I20" s="45">
        <f t="shared" si="4"/>
        <v>9.2140318422371123E-2</v>
      </c>
    </row>
    <row r="21" spans="1:11" x14ac:dyDescent="0.2">
      <c r="A21" s="23">
        <v>1</v>
      </c>
      <c r="B21" s="24">
        <v>73.852999999999994</v>
      </c>
      <c r="C21" s="20">
        <f t="shared" si="0"/>
        <v>0.90367514922996373</v>
      </c>
      <c r="D21" s="16">
        <f t="shared" si="1"/>
        <v>-0.95061829838793011</v>
      </c>
      <c r="F21" s="21">
        <f t="shared" si="2"/>
        <v>-70.206013190843791</v>
      </c>
      <c r="H21" s="16">
        <f t="shared" si="3"/>
        <v>74.606272206902773</v>
      </c>
      <c r="I21" s="45">
        <f t="shared" si="4"/>
        <v>0.56741901769218217</v>
      </c>
      <c r="J21" s="20" t="s">
        <v>38</v>
      </c>
    </row>
    <row r="22" spans="1:11" x14ac:dyDescent="0.2">
      <c r="A22" s="23">
        <v>1.1000000000000001</v>
      </c>
      <c r="B22" s="24">
        <v>77.295000000000002</v>
      </c>
      <c r="C22" s="20">
        <f t="shared" si="0"/>
        <v>0.53294855810922226</v>
      </c>
      <c r="D22" s="16">
        <f t="shared" si="1"/>
        <v>-0.73003325822131027</v>
      </c>
      <c r="F22" s="21">
        <f t="shared" si="2"/>
        <v>-56.427920694216176</v>
      </c>
      <c r="H22" s="16">
        <f t="shared" si="3"/>
        <v>77.01880364381806</v>
      </c>
      <c r="I22" s="45">
        <f t="shared" si="4"/>
        <v>7.6284427168181831E-2</v>
      </c>
      <c r="J22" s="52">
        <f>C31</f>
        <v>9.956901377918296</v>
      </c>
      <c r="K22" s="53">
        <f>D31</f>
        <v>1.2332417728704854</v>
      </c>
    </row>
    <row r="23" spans="1:11" x14ac:dyDescent="0.2">
      <c r="A23" s="23">
        <v>1.2</v>
      </c>
      <c r="B23" s="24">
        <v>88.594999999999999</v>
      </c>
      <c r="C23" s="20">
        <f t="shared" si="0"/>
        <v>6.1031157622672631E-2</v>
      </c>
      <c r="D23" s="16">
        <f t="shared" si="1"/>
        <v>0.24704484941538982</v>
      </c>
      <c r="F23" s="21">
        <f t="shared" si="2"/>
        <v>21.886938433956459</v>
      </c>
      <c r="H23" s="16">
        <f t="shared" si="3"/>
        <v>87.705075247797595</v>
      </c>
      <c r="I23" s="45">
        <f t="shared" si="4"/>
        <v>0.79196606458251029</v>
      </c>
      <c r="J23" s="54">
        <f>D31</f>
        <v>1.2332417728704854</v>
      </c>
      <c r="K23" s="55">
        <f>E31</f>
        <v>20</v>
      </c>
    </row>
    <row r="24" spans="1:11" x14ac:dyDescent="0.2">
      <c r="A24" s="23">
        <v>1.3</v>
      </c>
      <c r="B24" s="24">
        <v>95.302000000000007</v>
      </c>
      <c r="C24" s="20">
        <f t="shared" si="0"/>
        <v>0.9372641769294483</v>
      </c>
      <c r="D24" s="16">
        <f t="shared" si="1"/>
        <v>0.96812405038272253</v>
      </c>
      <c r="F24" s="21">
        <f t="shared" si="2"/>
        <v>92.264158249574223</v>
      </c>
      <c r="H24" s="16">
        <f t="shared" si="3"/>
        <v>95.591495104399883</v>
      </c>
      <c r="I24" s="45">
        <f t="shared" si="4"/>
        <v>8.3807415471495048E-2</v>
      </c>
    </row>
    <row r="25" spans="1:11" x14ac:dyDescent="0.2">
      <c r="A25" s="23">
        <v>1.4</v>
      </c>
      <c r="B25" s="24">
        <v>92.040999999999997</v>
      </c>
      <c r="C25" s="20">
        <f t="shared" si="0"/>
        <v>0.47058210345772578</v>
      </c>
      <c r="D25" s="16">
        <f t="shared" si="1"/>
        <v>0.6859898712500978</v>
      </c>
      <c r="F25" s="21">
        <f t="shared" si="2"/>
        <v>63.139193739730253</v>
      </c>
      <c r="H25" s="16">
        <f t="shared" si="3"/>
        <v>92.505802728925971</v>
      </c>
      <c r="I25" s="45">
        <f t="shared" si="4"/>
        <v>0.21604157681703284</v>
      </c>
      <c r="J25" s="20" t="s">
        <v>39</v>
      </c>
    </row>
    <row r="26" spans="1:11" x14ac:dyDescent="0.2">
      <c r="A26" s="23">
        <v>1.5</v>
      </c>
      <c r="B26" s="24">
        <v>81.305999999999997</v>
      </c>
      <c r="C26" s="20">
        <f t="shared" si="0"/>
        <v>9.424755751920777E-2</v>
      </c>
      <c r="D26" s="16">
        <f t="shared" si="1"/>
        <v>-0.30699765067375967</v>
      </c>
      <c r="F26" s="21">
        <f t="shared" si="2"/>
        <v>-24.960750985680704</v>
      </c>
      <c r="H26" s="16">
        <f t="shared" si="3"/>
        <v>81.645530376383959</v>
      </c>
      <c r="I26" s="45">
        <f t="shared" si="4"/>
        <v>0.11528087648743497</v>
      </c>
      <c r="J26" s="56">
        <f>F31</f>
        <v>213.72774775829001</v>
      </c>
    </row>
    <row r="27" spans="1:11" x14ac:dyDescent="0.2">
      <c r="A27" s="23">
        <v>1.6</v>
      </c>
      <c r="B27" s="24">
        <v>73.471999999999994</v>
      </c>
      <c r="C27" s="20">
        <f t="shared" si="0"/>
        <v>0.9640500328329793</v>
      </c>
      <c r="D27" s="16">
        <f t="shared" si="1"/>
        <v>-0.98186049560667188</v>
      </c>
      <c r="F27" s="21">
        <f t="shared" si="2"/>
        <v>-72.139254333213387</v>
      </c>
      <c r="H27" s="16">
        <f t="shared" si="3"/>
        <v>74.264577308229732</v>
      </c>
      <c r="I27" s="45">
        <f t="shared" si="4"/>
        <v>0.6281787895206975</v>
      </c>
      <c r="J27" s="57">
        <f>G31</f>
        <v>1713.5509999999997</v>
      </c>
    </row>
    <row r="28" spans="1:11" x14ac:dyDescent="0.2">
      <c r="A28" s="23">
        <v>1.7</v>
      </c>
      <c r="B28" s="24">
        <v>79.221999999999994</v>
      </c>
      <c r="C28" s="20">
        <f t="shared" si="0"/>
        <v>0.40867334695442087</v>
      </c>
      <c r="D28" s="16">
        <f t="shared" si="1"/>
        <v>-0.63927564239099621</v>
      </c>
      <c r="F28" s="21">
        <f t="shared" si="2"/>
        <v>-50.644694941499502</v>
      </c>
      <c r="H28" s="16">
        <f t="shared" si="3"/>
        <v>78.01141674742982</v>
      </c>
      <c r="I28" s="45">
        <f t="shared" si="4"/>
        <v>1.4655118114033825</v>
      </c>
    </row>
    <row r="29" spans="1:11" x14ac:dyDescent="0.2">
      <c r="A29" s="23">
        <v>1.8</v>
      </c>
      <c r="B29" s="24">
        <v>90.108999999999995</v>
      </c>
      <c r="C29" s="20">
        <f t="shared" si="0"/>
        <v>0.13377685410032528</v>
      </c>
      <c r="D29" s="16">
        <f t="shared" si="1"/>
        <v>0.36575518328565798</v>
      </c>
      <c r="F29" s="21">
        <f t="shared" si="2"/>
        <v>32.957833810687355</v>
      </c>
      <c r="H29" s="16">
        <f t="shared" si="3"/>
        <v>89.00340632288956</v>
      </c>
      <c r="I29" s="45">
        <f t="shared" si="4"/>
        <v>1.222337378866571</v>
      </c>
      <c r="J29" s="20" t="s">
        <v>40</v>
      </c>
    </row>
    <row r="30" spans="1:11" x14ac:dyDescent="0.2">
      <c r="A30" s="26">
        <v>1.9</v>
      </c>
      <c r="B30" s="27">
        <v>95.421000000000006</v>
      </c>
      <c r="C30" s="20">
        <f t="shared" si="0"/>
        <v>0.98361596937917783</v>
      </c>
      <c r="D30" s="16">
        <f t="shared" si="1"/>
        <v>0.99177415240526301</v>
      </c>
      <c r="F30" s="21">
        <f t="shared" si="2"/>
        <v>94.636081396662604</v>
      </c>
      <c r="H30" s="16">
        <f t="shared" si="3"/>
        <v>95.850155503910813</v>
      </c>
      <c r="I30" s="45">
        <f t="shared" si="4"/>
        <v>0.18417444653693796</v>
      </c>
      <c r="J30" s="58">
        <f t="array" ref="J30:J31">MMULT(J18:K19,J26:J27)</f>
        <v>10.936967598042768</v>
      </c>
      <c r="K30" s="16" t="s">
        <v>41</v>
      </c>
    </row>
    <row r="31" spans="1:11" x14ac:dyDescent="0.2">
      <c r="B31" s="22" t="s">
        <v>12</v>
      </c>
      <c r="C31" s="22">
        <f>SUM(C11:C30)</f>
        <v>9.956901377918296</v>
      </c>
      <c r="D31" s="22">
        <f>SUM(D11:D30)</f>
        <v>1.2332417728704854</v>
      </c>
      <c r="E31" s="22">
        <f>COUNT(B11:B30)</f>
        <v>20</v>
      </c>
      <c r="F31" s="43">
        <f>SUM(F11:F30)</f>
        <v>213.72774775829001</v>
      </c>
      <c r="G31" s="22">
        <f>SUM(B11:B30)</f>
        <v>1713.5509999999997</v>
      </c>
      <c r="H31" s="22" t="s">
        <v>27</v>
      </c>
      <c r="I31" s="22">
        <f>AVERAGE(I11:I30)</f>
        <v>0.33147620480917261</v>
      </c>
      <c r="J31" s="57">
        <v>85.003153734478119</v>
      </c>
      <c r="K31" s="16" t="s">
        <v>42</v>
      </c>
    </row>
    <row r="32" spans="1:11" x14ac:dyDescent="0.2">
      <c r="C32" s="16" t="s">
        <v>20</v>
      </c>
      <c r="D32" s="16" t="s">
        <v>21</v>
      </c>
      <c r="E32" s="16" t="s">
        <v>22</v>
      </c>
      <c r="F32" s="16" t="s">
        <v>23</v>
      </c>
      <c r="G32" s="16" t="s">
        <v>24</v>
      </c>
      <c r="H32" s="22" t="s">
        <v>28</v>
      </c>
      <c r="I32" s="22">
        <f>_xlfn.STDEV.P(B11:B30)^2</f>
        <v>59.427529047500023</v>
      </c>
    </row>
    <row r="33" spans="1:9" x14ac:dyDescent="0.2">
      <c r="A33" s="22" t="s">
        <v>25</v>
      </c>
      <c r="B33" s="22" t="s">
        <v>34</v>
      </c>
      <c r="H33" s="22" t="s">
        <v>14</v>
      </c>
      <c r="I33" s="22">
        <f>1-I31/I32</f>
        <v>0.99442217756447138</v>
      </c>
    </row>
    <row r="34" spans="1:9" x14ac:dyDescent="0.2">
      <c r="A34" s="16">
        <v>0</v>
      </c>
      <c r="B34" s="16">
        <f>$J$30*SIN(10.68*A34)+$J$31</f>
        <v>85.003153734478119</v>
      </c>
      <c r="C34" s="59"/>
      <c r="D34" s="60"/>
      <c r="E34" s="60"/>
      <c r="I34" s="45"/>
    </row>
    <row r="35" spans="1:9" x14ac:dyDescent="0.2">
      <c r="A35" s="16">
        <v>0.02</v>
      </c>
      <c r="B35" s="16">
        <f t="shared" ref="B35:B98" si="5">$J$30*SIN(10.68*A35)+$J$31</f>
        <v>87.321566140275664</v>
      </c>
      <c r="C35" s="60"/>
      <c r="D35" s="60"/>
      <c r="E35" s="60"/>
      <c r="I35" s="45"/>
    </row>
    <row r="36" spans="1:9" x14ac:dyDescent="0.2">
      <c r="A36" s="16">
        <v>0.04</v>
      </c>
      <c r="B36" s="16">
        <f t="shared" si="5"/>
        <v>89.534602636069124</v>
      </c>
      <c r="C36" s="60"/>
      <c r="D36" s="60"/>
      <c r="E36" s="60"/>
      <c r="I36" s="45"/>
    </row>
    <row r="37" spans="1:9" x14ac:dyDescent="0.2">
      <c r="A37" s="16">
        <v>0.06</v>
      </c>
      <c r="B37" s="16">
        <f t="shared" si="5"/>
        <v>91.541676831778275</v>
      </c>
      <c r="C37" s="59"/>
      <c r="D37" s="60"/>
      <c r="E37" s="60"/>
      <c r="I37" s="45"/>
    </row>
    <row r="38" spans="1:9" x14ac:dyDescent="0.2">
      <c r="A38" s="16">
        <v>0.08</v>
      </c>
      <c r="B38" s="16">
        <f t="shared" si="5"/>
        <v>93.25156368508982</v>
      </c>
      <c r="C38" s="60"/>
      <c r="D38" s="60"/>
      <c r="E38" s="60"/>
      <c r="I38" s="45"/>
    </row>
    <row r="39" spans="1:9" x14ac:dyDescent="0.2">
      <c r="A39" s="16">
        <v>0.1</v>
      </c>
      <c r="B39" s="16">
        <f t="shared" si="5"/>
        <v>94.586545839626126</v>
      </c>
      <c r="C39" s="60"/>
      <c r="D39" s="60"/>
      <c r="E39" s="60"/>
      <c r="I39" s="45"/>
    </row>
    <row r="40" spans="1:9" x14ac:dyDescent="0.2">
      <c r="A40" s="16">
        <v>0.12</v>
      </c>
      <c r="B40" s="16">
        <f t="shared" si="5"/>
        <v>95.485946015097596</v>
      </c>
      <c r="C40" s="59"/>
      <c r="D40" s="61"/>
      <c r="E40" s="60"/>
      <c r="I40" s="45"/>
    </row>
    <row r="41" spans="1:9" x14ac:dyDescent="0.2">
      <c r="A41" s="16">
        <v>0.14000000000000001</v>
      </c>
      <c r="B41" s="16">
        <f t="shared" si="5"/>
        <v>95.908884896111019</v>
      </c>
      <c r="C41" s="59"/>
      <c r="D41" s="60"/>
      <c r="E41" s="60"/>
      <c r="I41" s="45"/>
    </row>
    <row r="42" spans="1:9" x14ac:dyDescent="0.2">
      <c r="A42" s="16">
        <v>0.16</v>
      </c>
      <c r="B42" s="16">
        <f t="shared" si="5"/>
        <v>95.836139168750606</v>
      </c>
      <c r="C42" s="59"/>
      <c r="D42" s="60"/>
      <c r="E42" s="60"/>
      <c r="I42" s="45"/>
    </row>
    <row r="43" spans="1:9" x14ac:dyDescent="0.2">
      <c r="A43" s="16">
        <v>0.18</v>
      </c>
      <c r="B43" s="16">
        <f t="shared" si="5"/>
        <v>95.271015253910406</v>
      </c>
      <c r="C43" s="59"/>
      <c r="D43" s="59"/>
      <c r="E43" s="60"/>
      <c r="I43" s="45"/>
    </row>
    <row r="44" spans="1:9" x14ac:dyDescent="0.2">
      <c r="A44" s="16">
        <v>0.2</v>
      </c>
      <c r="B44" s="16">
        <f t="shared" si="5"/>
        <v>94.239199024665638</v>
      </c>
      <c r="C44" s="60"/>
      <c r="D44" s="59"/>
      <c r="E44" s="60"/>
      <c r="I44" s="45"/>
    </row>
    <row r="45" spans="1:9" x14ac:dyDescent="0.2">
      <c r="A45" s="16">
        <v>0.22</v>
      </c>
      <c r="B45" s="16">
        <f t="shared" si="5"/>
        <v>92.787588338292139</v>
      </c>
      <c r="C45" s="60"/>
      <c r="D45" s="60"/>
      <c r="E45" s="60"/>
      <c r="I45" s="45"/>
    </row>
    <row r="46" spans="1:9" x14ac:dyDescent="0.2">
      <c r="A46" s="16">
        <v>0.24</v>
      </c>
      <c r="B46" s="16">
        <f t="shared" si="5"/>
        <v>90.982161446401122</v>
      </c>
      <c r="I46" s="45"/>
    </row>
    <row r="47" spans="1:9" x14ac:dyDescent="0.2">
      <c r="A47" s="16">
        <v>0.26</v>
      </c>
      <c r="B47" s="16">
        <f t="shared" si="5"/>
        <v>88.904978167687062</v>
      </c>
      <c r="I47" s="45"/>
    </row>
    <row r="48" spans="1:9" x14ac:dyDescent="0.2">
      <c r="A48" s="16">
        <v>0.28000000000000003</v>
      </c>
      <c r="B48" s="16">
        <f t="shared" si="5"/>
        <v>86.650450125247048</v>
      </c>
      <c r="I48" s="45"/>
    </row>
    <row r="49" spans="1:9" x14ac:dyDescent="0.2">
      <c r="A49" s="16">
        <v>0.3</v>
      </c>
      <c r="B49" s="16">
        <f t="shared" si="5"/>
        <v>84.321049572726608</v>
      </c>
      <c r="I49" s="45"/>
    </row>
    <row r="50" spans="1:9" x14ac:dyDescent="0.2">
      <c r="A50" s="16">
        <v>0.32</v>
      </c>
      <c r="B50" s="16">
        <f t="shared" si="5"/>
        <v>82.022651850669959</v>
      </c>
      <c r="I50" s="45"/>
    </row>
    <row r="51" spans="1:9" x14ac:dyDescent="0.2">
      <c r="A51" s="16">
        <v>0.34</v>
      </c>
      <c r="B51" s="16">
        <f t="shared" si="5"/>
        <v>79.859723166602294</v>
      </c>
      <c r="I51" s="45"/>
    </row>
    <row r="52" spans="1:9" x14ac:dyDescent="0.2">
      <c r="A52" s="16">
        <v>0.36</v>
      </c>
      <c r="B52" s="16">
        <f t="shared" si="5"/>
        <v>77.930572422679077</v>
      </c>
      <c r="I52" s="45"/>
    </row>
    <row r="53" spans="1:9" x14ac:dyDescent="0.2">
      <c r="A53" s="16">
        <v>0.38</v>
      </c>
      <c r="B53" s="16">
        <f t="shared" si="5"/>
        <v>76.322882903663412</v>
      </c>
      <c r="I53" s="45"/>
    </row>
    <row r="54" spans="1:9" x14ac:dyDescent="0.2">
      <c r="A54" s="16">
        <v>0.4</v>
      </c>
      <c r="B54" s="16">
        <f t="shared" si="5"/>
        <v>75.109726917849841</v>
      </c>
      <c r="I54" s="45"/>
    </row>
    <row r="55" spans="1:9" x14ac:dyDescent="0.2">
      <c r="A55" s="16">
        <v>0.42</v>
      </c>
      <c r="B55" s="16">
        <f t="shared" si="5"/>
        <v>74.346244532494012</v>
      </c>
      <c r="I55" s="45"/>
    </row>
    <row r="56" spans="1:9" x14ac:dyDescent="0.2">
      <c r="A56" s="16">
        <v>0.44</v>
      </c>
      <c r="B56" s="16">
        <f t="shared" si="5"/>
        <v>74.067137361048168</v>
      </c>
      <c r="I56" s="45"/>
    </row>
    <row r="57" spans="1:9" x14ac:dyDescent="0.2">
      <c r="A57" s="16">
        <v>0.46</v>
      </c>
      <c r="B57" s="16">
        <f t="shared" si="5"/>
        <v>74.285091313968223</v>
      </c>
      <c r="I57" s="45"/>
    </row>
    <row r="58" spans="1:9" x14ac:dyDescent="0.2">
      <c r="A58" s="16">
        <v>0.48</v>
      </c>
      <c r="B58" s="16">
        <f t="shared" si="5"/>
        <v>74.990200001834197</v>
      </c>
      <c r="I58" s="45"/>
    </row>
    <row r="59" spans="1:9" x14ac:dyDescent="0.2">
      <c r="A59" s="16">
        <v>0.5</v>
      </c>
      <c r="B59" s="16">
        <f t="shared" si="5"/>
        <v>76.15041499812375</v>
      </c>
      <c r="I59" s="45"/>
    </row>
    <row r="60" spans="1:9" x14ac:dyDescent="0.2">
      <c r="A60" s="16">
        <v>0.52</v>
      </c>
      <c r="B60" s="16">
        <f t="shared" si="5"/>
        <v>77.713002496405991</v>
      </c>
      <c r="I60" s="45"/>
    </row>
    <row r="61" spans="1:9" x14ac:dyDescent="0.2">
      <c r="A61" s="16">
        <v>0.54</v>
      </c>
      <c r="B61" s="16">
        <f t="shared" si="5"/>
        <v>79.606940154331127</v>
      </c>
      <c r="I61" s="45"/>
    </row>
    <row r="62" spans="1:9" x14ac:dyDescent="0.2">
      <c r="A62" s="16">
        <v>0.56000000000000005</v>
      </c>
      <c r="B62" s="16">
        <f t="shared" si="5"/>
        <v>81.746145183653326</v>
      </c>
      <c r="I62" s="45"/>
    </row>
    <row r="63" spans="1:9" x14ac:dyDescent="0.2">
      <c r="A63" s="16">
        <v>0.57999999999999996</v>
      </c>
      <c r="B63" s="16">
        <f t="shared" si="5"/>
        <v>84.033386963933168</v>
      </c>
      <c r="I63" s="45"/>
    </row>
    <row r="64" spans="1:9" x14ac:dyDescent="0.2">
      <c r="A64" s="16">
        <v>0.6</v>
      </c>
      <c r="B64" s="16">
        <f t="shared" si="5"/>
        <v>86.364706344765168</v>
      </c>
      <c r="I64" s="45"/>
    </row>
    <row r="65" spans="1:9" x14ac:dyDescent="0.2">
      <c r="A65" s="16">
        <v>0.62</v>
      </c>
      <c r="B65" s="16">
        <f t="shared" si="5"/>
        <v>88.634140771492966</v>
      </c>
      <c r="I65" s="45"/>
    </row>
    <row r="66" spans="1:9" x14ac:dyDescent="0.2">
      <c r="A66" s="16">
        <v>0.64</v>
      </c>
      <c r="B66" s="16">
        <f t="shared" si="5"/>
        <v>90.738540469161507</v>
      </c>
      <c r="I66" s="45"/>
    </row>
    <row r="67" spans="1:9" x14ac:dyDescent="0.2">
      <c r="A67" s="16">
        <v>0.66</v>
      </c>
      <c r="B67" s="16">
        <f t="shared" si="5"/>
        <v>92.582256780698557</v>
      </c>
      <c r="I67" s="45"/>
    </row>
    <row r="68" spans="1:9" x14ac:dyDescent="0.2">
      <c r="A68" s="16">
        <v>0.68</v>
      </c>
      <c r="B68" s="16">
        <f t="shared" si="5"/>
        <v>94.081489566132632</v>
      </c>
      <c r="I68" s="45"/>
    </row>
    <row r="69" spans="1:9" x14ac:dyDescent="0.2">
      <c r="A69" s="16">
        <v>0.7</v>
      </c>
      <c r="B69" s="16">
        <f t="shared" si="5"/>
        <v>95.168096065927898</v>
      </c>
      <c r="I69" s="45"/>
    </row>
    <row r="70" spans="1:9" x14ac:dyDescent="0.2">
      <c r="A70" s="16">
        <v>0.72</v>
      </c>
      <c r="B70" s="16">
        <f t="shared" si="5"/>
        <v>95.792688108917801</v>
      </c>
      <c r="I70" s="45"/>
    </row>
    <row r="71" spans="1:9" x14ac:dyDescent="0.2">
      <c r="A71" s="16">
        <v>0.74</v>
      </c>
      <c r="B71" s="16">
        <f t="shared" si="5"/>
        <v>95.926876891304204</v>
      </c>
      <c r="I71" s="45"/>
    </row>
    <row r="72" spans="1:9" x14ac:dyDescent="0.2">
      <c r="A72" s="16">
        <v>0.76</v>
      </c>
      <c r="B72" s="16">
        <f t="shared" si="5"/>
        <v>95.56456329757988</v>
      </c>
      <c r="I72" s="45"/>
    </row>
    <row r="73" spans="1:9" x14ac:dyDescent="0.2">
      <c r="A73" s="16">
        <v>0.78</v>
      </c>
      <c r="B73" s="16">
        <f t="shared" si="5"/>
        <v>94.722215116025325</v>
      </c>
      <c r="I73" s="45"/>
    </row>
    <row r="74" spans="1:9" x14ac:dyDescent="0.2">
      <c r="A74" s="16">
        <v>0.8</v>
      </c>
      <c r="B74" s="16">
        <f t="shared" si="5"/>
        <v>93.438118548849275</v>
      </c>
      <c r="I74" s="45"/>
    </row>
    <row r="75" spans="1:9" x14ac:dyDescent="0.2">
      <c r="A75" s="16">
        <v>0.82</v>
      </c>
      <c r="B75" s="16">
        <f t="shared" si="5"/>
        <v>91.770638037149837</v>
      </c>
      <c r="I75" s="45"/>
    </row>
    <row r="76" spans="1:9" x14ac:dyDescent="0.2">
      <c r="A76" s="16">
        <v>0.84</v>
      </c>
      <c r="B76" s="16">
        <f t="shared" si="5"/>
        <v>89.795563494703757</v>
      </c>
      <c r="I76" s="45"/>
    </row>
    <row r="77" spans="1:9" x14ac:dyDescent="0.2">
      <c r="A77" s="16">
        <v>0.86</v>
      </c>
      <c r="B77" s="16">
        <f t="shared" si="5"/>
        <v>87.602665523460743</v>
      </c>
      <c r="I77" s="45"/>
    </row>
    <row r="78" spans="1:9" x14ac:dyDescent="0.2">
      <c r="A78" s="16">
        <v>0.88</v>
      </c>
      <c r="B78" s="16">
        <f t="shared" si="5"/>
        <v>85.291615182240164</v>
      </c>
      <c r="I78" s="45"/>
    </row>
    <row r="79" spans="1:9" x14ac:dyDescent="0.2">
      <c r="A79" s="16">
        <v>0.9</v>
      </c>
      <c r="B79" s="16">
        <f t="shared" si="5"/>
        <v>82.967453762299101</v>
      </c>
      <c r="I79" s="45"/>
    </row>
    <row r="80" spans="1:9" x14ac:dyDescent="0.2">
      <c r="A80" s="16">
        <v>0.92</v>
      </c>
      <c r="B80" s="16">
        <f t="shared" si="5"/>
        <v>80.73581847641735</v>
      </c>
      <c r="I80" s="45"/>
    </row>
    <row r="81" spans="1:9" x14ac:dyDescent="0.2">
      <c r="A81" s="16">
        <v>0.94</v>
      </c>
      <c r="B81" s="16">
        <f t="shared" si="5"/>
        <v>78.698141062304288</v>
      </c>
      <c r="I81" s="45"/>
    </row>
    <row r="82" spans="1:9" x14ac:dyDescent="0.2">
      <c r="A82" s="16">
        <v>0.96</v>
      </c>
      <c r="B82" s="16">
        <f t="shared" si="5"/>
        <v>76.947037532223263</v>
      </c>
      <c r="I82" s="45"/>
    </row>
    <row r="83" spans="1:9" x14ac:dyDescent="0.2">
      <c r="A83" s="16">
        <v>0.98</v>
      </c>
      <c r="B83" s="16">
        <f t="shared" si="5"/>
        <v>75.56209861279919</v>
      </c>
      <c r="I83" s="45"/>
    </row>
    <row r="84" spans="1:9" x14ac:dyDescent="0.2">
      <c r="A84" s="16">
        <v>1</v>
      </c>
      <c r="B84" s="16">
        <f t="shared" si="5"/>
        <v>74.606272206902773</v>
      </c>
      <c r="I84" s="45"/>
    </row>
    <row r="85" spans="1:9" x14ac:dyDescent="0.2">
      <c r="A85" s="16">
        <v>1.02</v>
      </c>
      <c r="B85" s="16">
        <f t="shared" si="5"/>
        <v>74.123002301063494</v>
      </c>
      <c r="I85" s="45"/>
    </row>
    <row r="86" spans="1:9" x14ac:dyDescent="0.2">
      <c r="A86" s="16">
        <v>1.04</v>
      </c>
      <c r="B86" s="16">
        <f t="shared" si="5"/>
        <v>74.134254360087368</v>
      </c>
      <c r="I86" s="45"/>
    </row>
    <row r="87" spans="1:9" x14ac:dyDescent="0.2">
      <c r="A87" s="16">
        <v>1.06</v>
      </c>
      <c r="B87" s="16">
        <f t="shared" si="5"/>
        <v>74.639516958157287</v>
      </c>
      <c r="I87" s="45"/>
    </row>
    <row r="88" spans="1:9" x14ac:dyDescent="0.2">
      <c r="A88" s="16">
        <v>1.08</v>
      </c>
      <c r="B88" s="16">
        <f t="shared" si="5"/>
        <v>75.615825024033313</v>
      </c>
      <c r="I88" s="45"/>
    </row>
    <row r="89" spans="1:9" x14ac:dyDescent="0.2">
      <c r="A89" s="16">
        <v>1.1000000000000001</v>
      </c>
      <c r="B89" s="16">
        <f t="shared" si="5"/>
        <v>77.01880364381806</v>
      </c>
      <c r="I89" s="45"/>
    </row>
    <row r="90" spans="1:9" x14ac:dyDescent="0.2">
      <c r="A90" s="16">
        <v>1.1200000000000001</v>
      </c>
      <c r="B90" s="16">
        <f t="shared" si="5"/>
        <v>78.784684978620362</v>
      </c>
      <c r="I90" s="45"/>
    </row>
    <row r="91" spans="1:9" x14ac:dyDescent="0.2">
      <c r="A91" s="16">
        <v>1.1399999999999999</v>
      </c>
      <c r="B91" s="16">
        <f t="shared" si="5"/>
        <v>80.833206624672599</v>
      </c>
      <c r="I91" s="45"/>
    </row>
    <row r="92" spans="1:9" x14ac:dyDescent="0.2">
      <c r="A92" s="16">
        <v>1.1599999999999999</v>
      </c>
      <c r="B92" s="16">
        <f t="shared" si="5"/>
        <v>83.071259680350579</v>
      </c>
      <c r="I92" s="45"/>
    </row>
    <row r="93" spans="1:9" x14ac:dyDescent="0.2">
      <c r="A93" s="16">
        <v>1.18</v>
      </c>
      <c r="B93" s="16">
        <f t="shared" si="5"/>
        <v>85.397120709051876</v>
      </c>
      <c r="I93" s="45"/>
    </row>
    <row r="94" spans="1:9" x14ac:dyDescent="0.2">
      <c r="A94" s="16">
        <v>1.2</v>
      </c>
      <c r="B94" s="16">
        <f t="shared" si="5"/>
        <v>87.705075247797595</v>
      </c>
      <c r="I94" s="45"/>
    </row>
    <row r="95" spans="1:9" x14ac:dyDescent="0.2">
      <c r="A95" s="16">
        <v>1.22</v>
      </c>
      <c r="B95" s="16">
        <f t="shared" si="5"/>
        <v>89.89022271498277</v>
      </c>
      <c r="I95" s="45"/>
    </row>
    <row r="96" spans="1:9" x14ac:dyDescent="0.2">
      <c r="A96" s="16">
        <v>1.24</v>
      </c>
      <c r="B96" s="16">
        <f t="shared" si="5"/>
        <v>91.853244325790769</v>
      </c>
      <c r="I96" s="45"/>
    </row>
    <row r="97" spans="1:9" x14ac:dyDescent="0.2">
      <c r="A97" s="16">
        <v>1.26</v>
      </c>
      <c r="B97" s="16">
        <f t="shared" si="5"/>
        <v>93.504917305153867</v>
      </c>
      <c r="I97" s="45"/>
    </row>
    <row r="98" spans="1:9" x14ac:dyDescent="0.2">
      <c r="A98" s="16">
        <v>1.28</v>
      </c>
      <c r="B98" s="16">
        <f t="shared" si="5"/>
        <v>94.770170219364161</v>
      </c>
      <c r="I98" s="45"/>
    </row>
    <row r="99" spans="1:9" x14ac:dyDescent="0.2">
      <c r="A99" s="16">
        <v>1.3</v>
      </c>
      <c r="B99" s="16">
        <f t="shared" ref="B99:B134" si="6">$J$30*SIN(10.68*A99)+$J$31</f>
        <v>95.591495104399883</v>
      </c>
      <c r="I99" s="45"/>
    </row>
    <row r="100" spans="1:9" x14ac:dyDescent="0.2">
      <c r="A100" s="16">
        <v>1.32</v>
      </c>
      <c r="B100" s="16">
        <f t="shared" si="6"/>
        <v>95.931561303750897</v>
      </c>
      <c r="I100" s="45"/>
    </row>
    <row r="101" spans="1:9" x14ac:dyDescent="0.2">
      <c r="A101" s="16">
        <v>1.34</v>
      </c>
      <c r="B101" s="16">
        <f t="shared" si="6"/>
        <v>95.774912212229708</v>
      </c>
      <c r="I101" s="45"/>
    </row>
    <row r="102" spans="1:9" x14ac:dyDescent="0.2">
      <c r="A102" s="16">
        <v>1.36</v>
      </c>
      <c r="B102" s="16">
        <f t="shared" si="6"/>
        <v>95.128667805785852</v>
      </c>
      <c r="I102" s="45"/>
    </row>
    <row r="103" spans="1:9" x14ac:dyDescent="0.2">
      <c r="A103" s="16">
        <v>1.38</v>
      </c>
      <c r="B103" s="16">
        <f t="shared" si="6"/>
        <v>94.02220102611156</v>
      </c>
      <c r="I103" s="45"/>
    </row>
    <row r="104" spans="1:9" x14ac:dyDescent="0.2">
      <c r="A104" s="16">
        <v>1.4</v>
      </c>
      <c r="B104" s="16">
        <f t="shared" si="6"/>
        <v>92.505802728925971</v>
      </c>
      <c r="I104" s="45"/>
    </row>
    <row r="105" spans="1:9" x14ac:dyDescent="0.2">
      <c r="A105" s="16">
        <v>1.42</v>
      </c>
      <c r="B105" s="16">
        <f t="shared" si="6"/>
        <v>90.648395876379794</v>
      </c>
      <c r="I105" s="45"/>
    </row>
    <row r="106" spans="1:9" x14ac:dyDescent="0.2">
      <c r="A106" s="16">
        <v>1.44</v>
      </c>
      <c r="B106" s="16">
        <f t="shared" si="6"/>
        <v>88.534402867544699</v>
      </c>
      <c r="I106" s="45"/>
    </row>
    <row r="107" spans="1:9" x14ac:dyDescent="0.2">
      <c r="A107" s="16">
        <v>1.46</v>
      </c>
      <c r="B107" s="16">
        <f t="shared" si="6"/>
        <v>86.259908392310663</v>
      </c>
      <c r="I107" s="45"/>
    </row>
    <row r="108" spans="1:9" x14ac:dyDescent="0.2">
      <c r="A108" s="16">
        <v>1.48</v>
      </c>
      <c r="B108" s="16">
        <f t="shared" si="6"/>
        <v>83.928292213711941</v>
      </c>
      <c r="I108" s="45"/>
    </row>
    <row r="109" spans="1:9" x14ac:dyDescent="0.2">
      <c r="A109" s="16">
        <v>1.5</v>
      </c>
      <c r="B109" s="16">
        <f t="shared" si="6"/>
        <v>81.645530376383959</v>
      </c>
      <c r="I109" s="45"/>
    </row>
    <row r="110" spans="1:9" x14ac:dyDescent="0.2">
      <c r="A110" s="16">
        <v>1.52</v>
      </c>
      <c r="B110" s="16">
        <f t="shared" si="6"/>
        <v>79.515378409467857</v>
      </c>
      <c r="I110" s="45"/>
    </row>
    <row r="111" spans="1:9" x14ac:dyDescent="0.2">
      <c r="A111" s="16">
        <v>1.54</v>
      </c>
      <c r="B111" s="16">
        <f t="shared" si="6"/>
        <v>77.634655455838924</v>
      </c>
      <c r="I111" s="45"/>
    </row>
    <row r="112" spans="1:9" x14ac:dyDescent="0.2">
      <c r="A112" s="16">
        <v>1.56</v>
      </c>
      <c r="B112" s="16">
        <f t="shared" si="6"/>
        <v>76.088843672256061</v>
      </c>
      <c r="I112" s="45"/>
    </row>
    <row r="113" spans="1:9" x14ac:dyDescent="0.2">
      <c r="A113" s="16">
        <v>1.58</v>
      </c>
      <c r="B113" s="16">
        <f t="shared" si="6"/>
        <v>74.948202915413788</v>
      </c>
      <c r="I113" s="45"/>
    </row>
    <row r="114" spans="1:9" x14ac:dyDescent="0.2">
      <c r="A114" s="16">
        <v>1.6</v>
      </c>
      <c r="B114" s="16">
        <f t="shared" si="6"/>
        <v>74.264577308229732</v>
      </c>
      <c r="I114" s="45"/>
    </row>
    <row r="115" spans="1:9" x14ac:dyDescent="0.2">
      <c r="A115" s="16">
        <v>1.62</v>
      </c>
      <c r="B115" s="16">
        <f t="shared" si="6"/>
        <v>74.06903883353101</v>
      </c>
      <c r="I115" s="45"/>
    </row>
    <row r="116" spans="1:9" x14ac:dyDescent="0.2">
      <c r="A116" s="16">
        <v>1.64</v>
      </c>
      <c r="B116" s="16">
        <f t="shared" si="6"/>
        <v>74.370475057938933</v>
      </c>
      <c r="I116" s="45"/>
    </row>
    <row r="117" spans="1:9" x14ac:dyDescent="0.2">
      <c r="A117" s="16">
        <v>1.66</v>
      </c>
      <c r="B117" s="16">
        <f t="shared" si="6"/>
        <v>75.155185176378524</v>
      </c>
      <c r="I117" s="45"/>
    </row>
    <row r="118" spans="1:9" x14ac:dyDescent="0.2">
      <c r="A118" s="16">
        <v>1.68</v>
      </c>
      <c r="B118" s="16">
        <f t="shared" si="6"/>
        <v>76.387502737698497</v>
      </c>
      <c r="I118" s="45"/>
    </row>
    <row r="119" spans="1:9" x14ac:dyDescent="0.2">
      <c r="A119" s="16">
        <v>1.7</v>
      </c>
      <c r="B119" s="16">
        <f t="shared" si="6"/>
        <v>78.01141674742982</v>
      </c>
      <c r="I119" s="45"/>
    </row>
    <row r="120" spans="1:9" x14ac:dyDescent="0.2">
      <c r="A120" s="16">
        <v>1.72</v>
      </c>
      <c r="B120" s="16">
        <f t="shared" si="6"/>
        <v>79.953117465719501</v>
      </c>
      <c r="I120" s="45"/>
    </row>
    <row r="121" spans="1:9" x14ac:dyDescent="0.2">
      <c r="A121" s="16">
        <v>1.74</v>
      </c>
      <c r="B121" s="16">
        <f t="shared" si="6"/>
        <v>82.124351189458636</v>
      </c>
      <c r="I121" s="45"/>
    </row>
    <row r="122" spans="1:9" x14ac:dyDescent="0.2">
      <c r="A122" s="16">
        <v>1.76</v>
      </c>
      <c r="B122" s="16">
        <f t="shared" si="6"/>
        <v>84.426431537872887</v>
      </c>
      <c r="I122" s="45"/>
    </row>
    <row r="123" spans="1:9" x14ac:dyDescent="0.2">
      <c r="A123" s="16">
        <v>1.78</v>
      </c>
      <c r="B123" s="16">
        <f t="shared" si="6"/>
        <v>86.754724921610261</v>
      </c>
      <c r="I123" s="45"/>
    </row>
    <row r="124" spans="1:9" x14ac:dyDescent="0.2">
      <c r="A124" s="16">
        <v>1.8</v>
      </c>
      <c r="B124" s="16">
        <f t="shared" si="6"/>
        <v>89.00340632288956</v>
      </c>
      <c r="I124" s="45"/>
    </row>
    <row r="125" spans="1:9" x14ac:dyDescent="0.2">
      <c r="A125" s="16">
        <v>1.82</v>
      </c>
      <c r="B125" s="16">
        <f t="shared" si="6"/>
        <v>91.070269228160157</v>
      </c>
      <c r="I125" s="45"/>
    </row>
    <row r="126" spans="1:9" x14ac:dyDescent="0.2">
      <c r="A126" s="16">
        <v>1.84</v>
      </c>
      <c r="B126" s="16">
        <f t="shared" si="6"/>
        <v>92.861371093398475</v>
      </c>
      <c r="I126" s="45"/>
    </row>
    <row r="127" spans="1:9" x14ac:dyDescent="0.2">
      <c r="A127" s="16">
        <v>1.86</v>
      </c>
      <c r="B127" s="16">
        <f t="shared" si="6"/>
        <v>94.295303197495372</v>
      </c>
      <c r="I127" s="45"/>
    </row>
    <row r="128" spans="1:9" x14ac:dyDescent="0.2">
      <c r="A128" s="16">
        <v>1.88</v>
      </c>
      <c r="B128" s="16">
        <f t="shared" si="6"/>
        <v>95.306890811409829</v>
      </c>
      <c r="I128" s="45"/>
    </row>
    <row r="129" spans="1:9" x14ac:dyDescent="0.2">
      <c r="A129" s="16">
        <v>1.9</v>
      </c>
      <c r="B129" s="16">
        <f t="shared" si="6"/>
        <v>95.850155503910813</v>
      </c>
      <c r="I129" s="45"/>
    </row>
    <row r="130" spans="1:9" x14ac:dyDescent="0.2">
      <c r="A130" s="16">
        <v>1.92</v>
      </c>
      <c r="B130" s="16">
        <f t="shared" si="6"/>
        <v>95.900404941916349</v>
      </c>
      <c r="I130" s="45"/>
    </row>
    <row r="131" spans="1:9" x14ac:dyDescent="0.2">
      <c r="A131" s="16">
        <v>1.94</v>
      </c>
      <c r="B131" s="16">
        <f t="shared" si="6"/>
        <v>95.455355200338815</v>
      </c>
      <c r="I131" s="45"/>
    </row>
    <row r="132" spans="1:9" x14ac:dyDescent="0.2">
      <c r="A132" s="16">
        <v>1.96</v>
      </c>
      <c r="B132" s="16">
        <f t="shared" si="6"/>
        <v>94.535234570485883</v>
      </c>
      <c r="I132" s="45"/>
    </row>
    <row r="133" spans="1:9" x14ac:dyDescent="0.2">
      <c r="A133" s="16">
        <v>1.98</v>
      </c>
      <c r="B133" s="16">
        <f t="shared" si="6"/>
        <v>93.181864148743102</v>
      </c>
      <c r="I133" s="45"/>
    </row>
    <row r="134" spans="1:9" x14ac:dyDescent="0.2">
      <c r="A134" s="16">
        <v>2</v>
      </c>
      <c r="B134" s="16">
        <f t="shared" si="6"/>
        <v>91.456756994394965</v>
      </c>
      <c r="I134" s="45"/>
    </row>
  </sheetData>
  <pageMargins left="0.75" right="0.75" top="1" bottom="1" header="0.5" footer="0.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40"/>
  <sheetViews>
    <sheetView tabSelected="1" workbookViewId="0">
      <selection activeCell="J39" sqref="J39"/>
    </sheetView>
  </sheetViews>
  <sheetFormatPr defaultRowHeight="12.75" x14ac:dyDescent="0.2"/>
  <cols>
    <col min="1" max="1" width="9.140625" style="32"/>
    <col min="2" max="2" width="12.140625" style="32" bestFit="1" customWidth="1"/>
    <col min="3" max="16384" width="9.140625" style="32"/>
  </cols>
  <sheetData>
    <row r="8" spans="1:10" ht="39" thickBot="1" x14ac:dyDescent="0.25">
      <c r="A8" s="28" t="s">
        <v>4</v>
      </c>
      <c r="B8" s="29" t="s">
        <v>5</v>
      </c>
      <c r="C8" s="30" t="s">
        <v>46</v>
      </c>
      <c r="D8" s="30" t="s">
        <v>47</v>
      </c>
      <c r="E8" s="30" t="s">
        <v>48</v>
      </c>
      <c r="F8" s="30" t="s">
        <v>49</v>
      </c>
      <c r="G8" s="31" t="s">
        <v>33</v>
      </c>
      <c r="H8" s="16"/>
    </row>
    <row r="9" spans="1:10" x14ac:dyDescent="0.2">
      <c r="A9" s="33">
        <v>55793</v>
      </c>
      <c r="B9" s="34">
        <v>4829</v>
      </c>
      <c r="C9" s="20">
        <f>IF(A9&lt;$B$35,A9,"")</f>
        <v>55793</v>
      </c>
      <c r="D9" s="20">
        <f>IF(A9&lt;$B$35,B9,"")</f>
        <v>4829</v>
      </c>
      <c r="E9" s="20" t="str">
        <f>IF(A9&gt;$B$35,A9,"")</f>
        <v/>
      </c>
      <c r="F9" s="20" t="str">
        <f>IF(A9&gt;$B$35,B9,"")</f>
        <v/>
      </c>
      <c r="G9" s="35">
        <f>$I$34*A9+$I$35</f>
        <v>4478.1042274934225</v>
      </c>
      <c r="H9" s="16"/>
      <c r="J9" s="48">
        <f>CORREL(A9:A32,B9:B32)^2</f>
        <v>0.83600802230502536</v>
      </c>
    </row>
    <row r="10" spans="1:10" x14ac:dyDescent="0.2">
      <c r="A10" s="33">
        <v>304137.5</v>
      </c>
      <c r="B10" s="34">
        <v>3662</v>
      </c>
      <c r="C10" s="20" t="str">
        <f t="shared" ref="C10:C32" si="0">IF(A10&lt;$B$35,A10,"")</f>
        <v/>
      </c>
      <c r="D10" s="20" t="str">
        <f t="shared" ref="D10:D32" si="1">IF(A10&lt;$B$35,B10,"")</f>
        <v/>
      </c>
      <c r="E10" s="20">
        <f t="shared" ref="E10:E32" si="2">IF(A10&gt;$B$35,A10,"")</f>
        <v>304137.5</v>
      </c>
      <c r="F10" s="20">
        <f t="shared" ref="F10:F32" si="3">IF(A10&gt;$B$35,B10,"")</f>
        <v>3662</v>
      </c>
      <c r="G10" s="35">
        <f t="shared" ref="G10:G32" si="4">$I$34*A10+$I$35</f>
        <v>3467.824558029854</v>
      </c>
      <c r="H10" s="16"/>
    </row>
    <row r="11" spans="1:10" x14ac:dyDescent="0.2">
      <c r="A11" s="33">
        <v>63869</v>
      </c>
      <c r="B11" s="34">
        <v>4720</v>
      </c>
      <c r="C11" s="20">
        <f t="shared" si="0"/>
        <v>63869</v>
      </c>
      <c r="D11" s="20">
        <f t="shared" si="1"/>
        <v>4720</v>
      </c>
      <c r="E11" s="20" t="str">
        <f t="shared" si="2"/>
        <v/>
      </c>
      <c r="F11" s="20" t="str">
        <f t="shared" si="3"/>
        <v/>
      </c>
      <c r="G11" s="35">
        <f t="shared" si="4"/>
        <v>4445.2505963053445</v>
      </c>
      <c r="H11" s="16"/>
    </row>
    <row r="12" spans="1:10" x14ac:dyDescent="0.2">
      <c r="A12" s="33">
        <v>344379.5</v>
      </c>
      <c r="B12" s="34">
        <v>3916</v>
      </c>
      <c r="C12" s="20" t="str">
        <f t="shared" si="0"/>
        <v/>
      </c>
      <c r="D12" s="20" t="str">
        <f t="shared" si="1"/>
        <v/>
      </c>
      <c r="E12" s="20">
        <f t="shared" si="2"/>
        <v>344379.5</v>
      </c>
      <c r="F12" s="20">
        <f t="shared" si="3"/>
        <v>3916</v>
      </c>
      <c r="G12" s="35">
        <f t="shared" si="4"/>
        <v>3304.1177940042644</v>
      </c>
      <c r="H12" s="16"/>
    </row>
    <row r="13" spans="1:10" x14ac:dyDescent="0.2">
      <c r="A13" s="33">
        <v>357793.5</v>
      </c>
      <c r="B13" s="34">
        <v>2984</v>
      </c>
      <c r="C13" s="20" t="str">
        <f t="shared" si="0"/>
        <v/>
      </c>
      <c r="D13" s="20" t="str">
        <f t="shared" si="1"/>
        <v/>
      </c>
      <c r="E13" s="20">
        <f t="shared" si="2"/>
        <v>357793.5</v>
      </c>
      <c r="F13" s="20">
        <f t="shared" si="3"/>
        <v>2984</v>
      </c>
      <c r="G13" s="35">
        <f t="shared" si="4"/>
        <v>3249.5488726624017</v>
      </c>
      <c r="H13" s="16"/>
    </row>
    <row r="14" spans="1:10" x14ac:dyDescent="0.2">
      <c r="A14" s="33">
        <v>78505</v>
      </c>
      <c r="B14" s="34">
        <v>4227</v>
      </c>
      <c r="C14" s="20">
        <f t="shared" si="0"/>
        <v>78505</v>
      </c>
      <c r="D14" s="20">
        <f t="shared" si="1"/>
        <v>4227</v>
      </c>
      <c r="E14" s="20" t="str">
        <f t="shared" si="2"/>
        <v/>
      </c>
      <c r="F14" s="20" t="str">
        <f t="shared" si="3"/>
        <v/>
      </c>
      <c r="G14" s="35">
        <f t="shared" si="4"/>
        <v>4385.7105088773205</v>
      </c>
      <c r="H14" s="16"/>
    </row>
    <row r="15" spans="1:10" x14ac:dyDescent="0.2">
      <c r="A15" s="33">
        <v>86700</v>
      </c>
      <c r="B15" s="34">
        <v>4344</v>
      </c>
      <c r="C15" s="20">
        <f t="shared" si="0"/>
        <v>86700</v>
      </c>
      <c r="D15" s="20">
        <f t="shared" si="1"/>
        <v>4344</v>
      </c>
      <c r="E15" s="20" t="str">
        <f t="shared" si="2"/>
        <v/>
      </c>
      <c r="F15" s="20" t="str">
        <f t="shared" si="3"/>
        <v/>
      </c>
      <c r="G15" s="35">
        <f t="shared" si="4"/>
        <v>4352.3727788641572</v>
      </c>
      <c r="H15" s="16"/>
    </row>
    <row r="16" spans="1:10" x14ac:dyDescent="0.2">
      <c r="A16" s="33">
        <v>398035.5</v>
      </c>
      <c r="B16" s="34">
        <v>3114</v>
      </c>
      <c r="C16" s="20" t="str">
        <f t="shared" si="0"/>
        <v/>
      </c>
      <c r="D16" s="20" t="str">
        <f t="shared" si="1"/>
        <v/>
      </c>
      <c r="E16" s="20">
        <f t="shared" si="2"/>
        <v>398035.5</v>
      </c>
      <c r="F16" s="20">
        <f t="shared" si="3"/>
        <v>3114</v>
      </c>
      <c r="G16" s="35">
        <f t="shared" si="4"/>
        <v>3085.8421086368126</v>
      </c>
      <c r="H16" s="16"/>
    </row>
    <row r="17" spans="1:8" x14ac:dyDescent="0.2">
      <c r="A17" s="33">
        <v>107043</v>
      </c>
      <c r="B17" s="34">
        <v>4142</v>
      </c>
      <c r="C17" s="20">
        <f t="shared" si="0"/>
        <v>107043</v>
      </c>
      <c r="D17" s="20">
        <f t="shared" si="1"/>
        <v>4142</v>
      </c>
      <c r="E17" s="20" t="str">
        <f t="shared" si="2"/>
        <v/>
      </c>
      <c r="F17" s="20" t="str">
        <f t="shared" si="3"/>
        <v/>
      </c>
      <c r="G17" s="35">
        <f t="shared" si="4"/>
        <v>4269.6162881188529</v>
      </c>
      <c r="H17" s="16"/>
    </row>
    <row r="18" spans="1:8" x14ac:dyDescent="0.2">
      <c r="A18" s="33">
        <v>411449.5</v>
      </c>
      <c r="B18" s="34">
        <v>2748</v>
      </c>
      <c r="C18" s="20" t="str">
        <f t="shared" si="0"/>
        <v/>
      </c>
      <c r="D18" s="20" t="str">
        <f t="shared" si="1"/>
        <v/>
      </c>
      <c r="E18" s="20">
        <f t="shared" si="2"/>
        <v>411449.5</v>
      </c>
      <c r="F18" s="20">
        <f t="shared" si="3"/>
        <v>2748</v>
      </c>
      <c r="G18" s="35">
        <f t="shared" si="4"/>
        <v>3031.2731872949494</v>
      </c>
      <c r="H18" s="16"/>
    </row>
    <row r="19" spans="1:8" x14ac:dyDescent="0.2">
      <c r="A19" s="33">
        <v>424863.5</v>
      </c>
      <c r="B19" s="34">
        <v>2875</v>
      </c>
      <c r="C19" s="20" t="str">
        <f t="shared" si="0"/>
        <v/>
      </c>
      <c r="D19" s="20" t="str">
        <f t="shared" si="1"/>
        <v/>
      </c>
      <c r="E19" s="20">
        <f t="shared" si="2"/>
        <v>424863.5</v>
      </c>
      <c r="F19" s="20">
        <f t="shared" si="3"/>
        <v>2875</v>
      </c>
      <c r="G19" s="35">
        <f t="shared" si="4"/>
        <v>2976.7042659530862</v>
      </c>
      <c r="H19" s="16"/>
    </row>
    <row r="20" spans="1:8" x14ac:dyDescent="0.2">
      <c r="A20" s="33">
        <v>141786</v>
      </c>
      <c r="B20" s="34">
        <v>4095</v>
      </c>
      <c r="C20" s="20">
        <f t="shared" si="0"/>
        <v>141786</v>
      </c>
      <c r="D20" s="20">
        <f t="shared" si="1"/>
        <v>4095</v>
      </c>
      <c r="E20" s="20" t="str">
        <f t="shared" si="2"/>
        <v/>
      </c>
      <c r="F20" s="20" t="str">
        <f t="shared" si="3"/>
        <v/>
      </c>
      <c r="G20" s="35">
        <f t="shared" si="4"/>
        <v>4128.2797714809858</v>
      </c>
      <c r="H20" s="16"/>
    </row>
    <row r="21" spans="1:8" x14ac:dyDescent="0.2">
      <c r="A21" s="33">
        <v>277309.5</v>
      </c>
      <c r="B21" s="34">
        <v>3561</v>
      </c>
      <c r="C21" s="20" t="str">
        <f t="shared" si="0"/>
        <v/>
      </c>
      <c r="D21" s="20" t="str">
        <f t="shared" si="1"/>
        <v/>
      </c>
      <c r="E21" s="20">
        <f t="shared" si="2"/>
        <v>277309.5</v>
      </c>
      <c r="F21" s="20">
        <f t="shared" si="3"/>
        <v>3561</v>
      </c>
      <c r="G21" s="35">
        <f t="shared" si="4"/>
        <v>3576.9624007135799</v>
      </c>
      <c r="H21" s="16"/>
    </row>
    <row r="22" spans="1:8" x14ac:dyDescent="0.2">
      <c r="A22" s="33">
        <v>290723.5</v>
      </c>
      <c r="B22" s="34">
        <v>3214</v>
      </c>
      <c r="C22" s="20" t="str">
        <f t="shared" si="0"/>
        <v/>
      </c>
      <c r="D22" s="20" t="str">
        <f t="shared" si="1"/>
        <v/>
      </c>
      <c r="E22" s="20">
        <f t="shared" si="2"/>
        <v>290723.5</v>
      </c>
      <c r="F22" s="20">
        <f t="shared" si="3"/>
        <v>3214</v>
      </c>
      <c r="G22" s="35">
        <f t="shared" si="4"/>
        <v>3522.3934793717171</v>
      </c>
      <c r="H22" s="16"/>
    </row>
    <row r="23" spans="1:8" x14ac:dyDescent="0.2">
      <c r="A23" s="33">
        <v>59613</v>
      </c>
      <c r="B23" s="34">
        <v>4716</v>
      </c>
      <c r="C23" s="20">
        <f t="shared" si="0"/>
        <v>59613</v>
      </c>
      <c r="D23" s="20">
        <f t="shared" si="1"/>
        <v>4716</v>
      </c>
      <c r="E23" s="20" t="str">
        <f t="shared" si="2"/>
        <v/>
      </c>
      <c r="F23" s="20" t="str">
        <f t="shared" si="3"/>
        <v/>
      </c>
      <c r="G23" s="35">
        <f t="shared" si="4"/>
        <v>4462.5642484024793</v>
      </c>
      <c r="H23" s="16"/>
    </row>
    <row r="24" spans="1:8" x14ac:dyDescent="0.2">
      <c r="A24" s="33">
        <v>317551.5</v>
      </c>
      <c r="B24" s="34">
        <v>3841</v>
      </c>
      <c r="C24" s="20" t="str">
        <f t="shared" si="0"/>
        <v/>
      </c>
      <c r="D24" s="20" t="str">
        <f t="shared" si="1"/>
        <v/>
      </c>
      <c r="E24" s="20">
        <f t="shared" si="2"/>
        <v>317551.5</v>
      </c>
      <c r="F24" s="20">
        <f t="shared" si="3"/>
        <v>3841</v>
      </c>
      <c r="G24" s="35">
        <f t="shared" si="4"/>
        <v>3413.2556366879908</v>
      </c>
      <c r="H24" s="16"/>
    </row>
    <row r="25" spans="1:8" x14ac:dyDescent="0.2">
      <c r="A25" s="33">
        <v>330965.5</v>
      </c>
      <c r="B25" s="34">
        <v>3145</v>
      </c>
      <c r="C25" s="20" t="str">
        <f t="shared" si="0"/>
        <v/>
      </c>
      <c r="D25" s="20" t="str">
        <f t="shared" si="1"/>
        <v/>
      </c>
      <c r="E25" s="20">
        <f t="shared" si="2"/>
        <v>330965.5</v>
      </c>
      <c r="F25" s="20">
        <f t="shared" si="3"/>
        <v>3145</v>
      </c>
      <c r="G25" s="35">
        <f t="shared" si="4"/>
        <v>3358.686715346128</v>
      </c>
      <c r="H25" s="16"/>
    </row>
    <row r="26" spans="1:8" x14ac:dyDescent="0.2">
      <c r="A26" s="33">
        <v>67993</v>
      </c>
      <c r="B26" s="34">
        <v>4494</v>
      </c>
      <c r="C26" s="20">
        <f t="shared" si="0"/>
        <v>67993</v>
      </c>
      <c r="D26" s="20">
        <f t="shared" si="1"/>
        <v>4494</v>
      </c>
      <c r="E26" s="20" t="str">
        <f t="shared" si="2"/>
        <v/>
      </c>
      <c r="F26" s="20" t="str">
        <f t="shared" si="3"/>
        <v/>
      </c>
      <c r="G26" s="35">
        <f t="shared" si="4"/>
        <v>4428.4739277788913</v>
      </c>
      <c r="H26" s="16"/>
    </row>
    <row r="27" spans="1:8" x14ac:dyDescent="0.2">
      <c r="A27" s="33">
        <v>72855</v>
      </c>
      <c r="B27" s="34">
        <v>4418</v>
      </c>
      <c r="C27" s="20">
        <f t="shared" si="0"/>
        <v>72855</v>
      </c>
      <c r="D27" s="20">
        <f t="shared" si="1"/>
        <v>4418</v>
      </c>
      <c r="E27" s="20" t="str">
        <f t="shared" si="2"/>
        <v/>
      </c>
      <c r="F27" s="20" t="str">
        <f t="shared" si="3"/>
        <v/>
      </c>
      <c r="G27" s="35">
        <f t="shared" si="4"/>
        <v>4408.6950329254441</v>
      </c>
      <c r="H27" s="16"/>
    </row>
    <row r="28" spans="1:8" x14ac:dyDescent="0.2">
      <c r="A28" s="33">
        <v>371207.5</v>
      </c>
      <c r="B28" s="34">
        <v>2847</v>
      </c>
      <c r="C28" s="20" t="str">
        <f t="shared" si="0"/>
        <v/>
      </c>
      <c r="D28" s="20" t="str">
        <f t="shared" si="1"/>
        <v/>
      </c>
      <c r="E28" s="20">
        <f t="shared" si="2"/>
        <v>371207.5</v>
      </c>
      <c r="F28" s="20">
        <f t="shared" si="3"/>
        <v>2847</v>
      </c>
      <c r="G28" s="35">
        <f t="shared" si="4"/>
        <v>3194.9799513205389</v>
      </c>
      <c r="H28" s="16"/>
    </row>
    <row r="29" spans="1:8" x14ac:dyDescent="0.2">
      <c r="A29" s="33">
        <v>384621.5</v>
      </c>
      <c r="B29" s="34">
        <v>3415</v>
      </c>
      <c r="C29" s="20" t="str">
        <f t="shared" si="0"/>
        <v/>
      </c>
      <c r="D29" s="20" t="str">
        <f t="shared" si="1"/>
        <v/>
      </c>
      <c r="E29" s="20">
        <f>IF(A29&gt;$B$35,A29,"")</f>
        <v>384621.5</v>
      </c>
      <c r="F29" s="20">
        <f t="shared" si="3"/>
        <v>3415</v>
      </c>
      <c r="G29" s="35">
        <f t="shared" si="4"/>
        <v>3140.4110299786753</v>
      </c>
      <c r="H29" s="16"/>
    </row>
    <row r="30" spans="1:8" x14ac:dyDescent="0.2">
      <c r="A30" s="33">
        <v>95689</v>
      </c>
      <c r="B30" s="34">
        <v>4280</v>
      </c>
      <c r="C30" s="20">
        <f t="shared" si="0"/>
        <v>95689</v>
      </c>
      <c r="D30" s="20">
        <f t="shared" si="1"/>
        <v>4280</v>
      </c>
      <c r="E30" s="20" t="str">
        <f t="shared" si="2"/>
        <v/>
      </c>
      <c r="F30" s="20" t="str">
        <f t="shared" si="3"/>
        <v/>
      </c>
      <c r="G30" s="35">
        <f t="shared" si="4"/>
        <v>4315.8050113121963</v>
      </c>
      <c r="H30" s="16"/>
    </row>
    <row r="31" spans="1:8" x14ac:dyDescent="0.2">
      <c r="A31" s="33">
        <v>116030</v>
      </c>
      <c r="B31" s="34">
        <v>3977</v>
      </c>
      <c r="C31" s="20">
        <f t="shared" si="0"/>
        <v>116030</v>
      </c>
      <c r="D31" s="20">
        <f t="shared" si="1"/>
        <v>3977</v>
      </c>
      <c r="E31" s="20" t="str">
        <f t="shared" si="2"/>
        <v/>
      </c>
      <c r="F31" s="20" t="str">
        <f t="shared" si="3"/>
        <v/>
      </c>
      <c r="G31" s="35">
        <f t="shared" si="4"/>
        <v>4233.0566566815987</v>
      </c>
      <c r="H31" s="16"/>
    </row>
    <row r="32" spans="1:8" x14ac:dyDescent="0.2">
      <c r="A32" s="36">
        <v>128809</v>
      </c>
      <c r="B32" s="37">
        <v>3847</v>
      </c>
      <c r="C32" s="20">
        <f t="shared" si="0"/>
        <v>128809</v>
      </c>
      <c r="D32" s="20">
        <f t="shared" si="1"/>
        <v>3847</v>
      </c>
      <c r="E32" s="20" t="str">
        <f t="shared" si="2"/>
        <v/>
      </c>
      <c r="F32" s="20" t="str">
        <f t="shared" si="3"/>
        <v/>
      </c>
      <c r="G32" s="35">
        <f t="shared" si="4"/>
        <v>4181.0709517593041</v>
      </c>
      <c r="H32" s="16"/>
    </row>
    <row r="33" spans="1:9" x14ac:dyDescent="0.2">
      <c r="B33" s="40" t="s">
        <v>30</v>
      </c>
      <c r="C33" s="47">
        <f>AVERAGE(C9:C32)</f>
        <v>89557.083333333328</v>
      </c>
      <c r="D33" s="47">
        <f t="shared" ref="D33:F33" si="5">AVERAGE(D9:D32)</f>
        <v>4340.75</v>
      </c>
      <c r="E33" s="47">
        <f t="shared" si="5"/>
        <v>351086.5</v>
      </c>
      <c r="F33" s="47">
        <f t="shared" si="5"/>
        <v>3276.8333333333335</v>
      </c>
      <c r="G33" s="16"/>
      <c r="H33" s="16"/>
    </row>
    <row r="34" spans="1:9" x14ac:dyDescent="0.2">
      <c r="A34" s="32" t="s">
        <v>44</v>
      </c>
      <c r="B34" s="62">
        <f>CORREL(A9:A32,B9:B32)</f>
        <v>-0.91433474302633022</v>
      </c>
      <c r="C34" s="47"/>
      <c r="D34" s="47"/>
      <c r="E34" s="47"/>
      <c r="F34" s="47"/>
      <c r="G34" s="16"/>
      <c r="H34" s="40" t="s">
        <v>31</v>
      </c>
      <c r="I34" s="40">
        <f>(F33-D33)/(E33-C33)</f>
        <v>-4.0680573536501464E-3</v>
      </c>
    </row>
    <row r="35" spans="1:9" x14ac:dyDescent="0.2">
      <c r="A35" s="38" t="s">
        <v>45</v>
      </c>
      <c r="B35" s="39">
        <v>200000</v>
      </c>
      <c r="C35" s="16"/>
      <c r="D35" s="16"/>
      <c r="E35" s="16"/>
      <c r="F35" s="16"/>
      <c r="G35" s="16"/>
      <c r="H35" s="40" t="s">
        <v>32</v>
      </c>
      <c r="I35" s="40">
        <f>D33-I34*C33</f>
        <v>4705.0733514256253</v>
      </c>
    </row>
    <row r="36" spans="1:9" x14ac:dyDescent="0.2">
      <c r="A36" s="40" t="s">
        <v>29</v>
      </c>
      <c r="B36" s="46">
        <f>CORREL(A9:A32,B9:B32)^2</f>
        <v>0.83600802230502536</v>
      </c>
      <c r="C36" s="16"/>
      <c r="D36" s="16"/>
      <c r="E36" s="16"/>
      <c r="F36" s="16"/>
      <c r="G36" s="16"/>
      <c r="H36" s="16"/>
    </row>
    <row r="37" spans="1:9" x14ac:dyDescent="0.2">
      <c r="C37" s="40"/>
      <c r="D37" s="40"/>
    </row>
    <row r="38" spans="1:9" x14ac:dyDescent="0.2">
      <c r="A38" s="40"/>
      <c r="B38" s="40"/>
      <c r="C38" s="40"/>
      <c r="D38" s="40"/>
    </row>
    <row r="39" spans="1:9" x14ac:dyDescent="0.2">
      <c r="A39" s="40"/>
      <c r="B39" s="41"/>
    </row>
    <row r="40" spans="1:9" x14ac:dyDescent="0.2">
      <c r="B40" s="4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Feladat</vt:lpstr>
      <vt:lpstr>2. feladat</vt:lpstr>
      <vt:lpstr>3. feladat</vt:lpstr>
    </vt:vector>
  </TitlesOfParts>
  <Company>BME-HDS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Bence</dc:creator>
  <cp:lastModifiedBy>Windows-felhasználó</cp:lastModifiedBy>
  <dcterms:created xsi:type="dcterms:W3CDTF">2011-09-14T18:04:21Z</dcterms:created>
  <dcterms:modified xsi:type="dcterms:W3CDTF">2018-01-29T11:17:08Z</dcterms:modified>
</cp:coreProperties>
</file>