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UGAZ_BX14\"/>
    </mc:Choice>
  </mc:AlternateContent>
  <bookViews>
    <workbookView xWindow="0" yWindow="0" windowWidth="28800" windowHeight="12330"/>
  </bookViews>
  <sheets>
    <sheet name="Konf01" sheetId="5" r:id="rId1"/>
    <sheet name="Konf02" sheetId="12" r:id="rId2"/>
    <sheet name="LNM01" sheetId="7" r:id="rId3"/>
    <sheet name="LNM04" sheetId="17" r:id="rId4"/>
  </sheets>
  <calcPr calcId="162913"/>
</workbook>
</file>

<file path=xl/calcChain.xml><?xml version="1.0" encoding="utf-8"?>
<calcChain xmlns="http://schemas.openxmlformats.org/spreadsheetml/2006/main">
  <c r="K12" i="17" l="1"/>
  <c r="H13" i="17"/>
  <c r="H14" i="17"/>
  <c r="H15" i="17"/>
  <c r="H16" i="17"/>
  <c r="H17" i="17"/>
  <c r="H12" i="17"/>
  <c r="G13" i="17"/>
  <c r="G14" i="17"/>
  <c r="G15" i="17"/>
  <c r="G16" i="17"/>
  <c r="G17" i="17"/>
  <c r="G12" i="17"/>
  <c r="E24" i="17" a="1"/>
  <c r="E25" i="17" s="1"/>
  <c r="E24" i="17"/>
  <c r="B24" i="17" a="1"/>
  <c r="C24" i="17" s="1"/>
  <c r="B24" i="17"/>
  <c r="C25" i="17"/>
  <c r="E21" i="17"/>
  <c r="E20" i="17"/>
  <c r="C21" i="17"/>
  <c r="B21" i="17"/>
  <c r="C20" i="17"/>
  <c r="B20" i="17"/>
  <c r="F13" i="17"/>
  <c r="F14" i="17"/>
  <c r="F15" i="17"/>
  <c r="F16" i="17"/>
  <c r="F17" i="17"/>
  <c r="F12" i="17"/>
  <c r="E13" i="17"/>
  <c r="E14" i="17"/>
  <c r="E15" i="17"/>
  <c r="E16" i="17"/>
  <c r="E17" i="17"/>
  <c r="E12" i="17"/>
  <c r="D13" i="17"/>
  <c r="D14" i="17"/>
  <c r="D15" i="17"/>
  <c r="D16" i="17"/>
  <c r="D17" i="17"/>
  <c r="D12" i="1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C14" i="7"/>
  <c r="K16" i="7" a="1"/>
  <c r="K16" i="7" s="1"/>
  <c r="H16" i="7" a="1"/>
  <c r="I16" i="7" s="1"/>
  <c r="H16" i="7"/>
  <c r="I17" i="7"/>
  <c r="F17" i="7"/>
  <c r="F16" i="7"/>
  <c r="D17" i="7"/>
  <c r="C17" i="7"/>
  <c r="D16" i="7"/>
  <c r="C16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C13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C12" i="7"/>
  <c r="F15" i="12"/>
  <c r="E15" i="12"/>
  <c r="E8" i="12"/>
  <c r="E9" i="12"/>
  <c r="E10" i="12"/>
  <c r="E13" i="12"/>
  <c r="E12" i="12"/>
  <c r="D20" i="5"/>
  <c r="C20" i="5"/>
  <c r="C18" i="5"/>
  <c r="C17" i="5"/>
  <c r="B25" i="17" l="1"/>
  <c r="K17" i="7"/>
  <c r="H17" i="7"/>
  <c r="C14" i="5" l="1"/>
</calcChain>
</file>

<file path=xl/sharedStrings.xml><?xml version="1.0" encoding="utf-8"?>
<sst xmlns="http://schemas.openxmlformats.org/spreadsheetml/2006/main" count="44" uniqueCount="34">
  <si>
    <t>sorszám</t>
  </si>
  <si>
    <t>m [g]</t>
  </si>
  <si>
    <t>átlag</t>
  </si>
  <si>
    <t>p</t>
  </si>
  <si>
    <t>n</t>
  </si>
  <si>
    <t>a</t>
  </si>
  <si>
    <t>t [s]</t>
  </si>
  <si>
    <t>ln(N) [-]</t>
  </si>
  <si>
    <t>Jégdarabok tömege (g)</t>
  </si>
  <si>
    <t>b</t>
  </si>
  <si>
    <t>Intervallum</t>
  </si>
  <si>
    <t>lambda</t>
  </si>
  <si>
    <t>[g]</t>
  </si>
  <si>
    <t>Mérések sorszáma</t>
  </si>
  <si>
    <t>Idő (X)</t>
  </si>
  <si>
    <t>Hőmérséklet (Y)</t>
  </si>
  <si>
    <t>szórás</t>
  </si>
  <si>
    <t>A termékek tömege 98%-os biztonsággal 996,7g és 1001,3g közé esik.</t>
  </si>
  <si>
    <t>korr.tap.sz</t>
  </si>
  <si>
    <t>lamda</t>
  </si>
  <si>
    <t>A pusztítást 90%-os biztonsággal 1,16g - 1,37g közötti tömegű jégdarabok végezték.</t>
  </si>
  <si>
    <t>ti^2</t>
  </si>
  <si>
    <t>Ni*ti</t>
  </si>
  <si>
    <t>C</t>
  </si>
  <si>
    <t>d</t>
  </si>
  <si>
    <t>Cinverz</t>
  </si>
  <si>
    <t>ab</t>
  </si>
  <si>
    <t>a*ti+b</t>
  </si>
  <si>
    <t>e^(-2*xi)</t>
  </si>
  <si>
    <t>e^(-xi)</t>
  </si>
  <si>
    <t>yi*e^(-xi)</t>
  </si>
  <si>
    <t>a*e^(-xi)+b</t>
  </si>
  <si>
    <t>(yi-y(xi))^2</t>
  </si>
  <si>
    <t>R^2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</si>
</sst>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164" fontId="1" fillId="0" borderId="0" xfId="0" applyNumberFormat="1" applyFont="1"/>
    <xf numFmtId="2" fontId="1" fillId="0" borderId="0" xfId="0" applyNumberFormat="1" applyFont="1"/>
    <xf numFmtId="0" fontId="3" fillId="0" borderId="1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5" xfId="0" applyFont="1" applyBorder="1" applyAlignment="1">
      <alignment horizontal="justify" vertical="top" wrapText="1"/>
    </xf>
    <xf numFmtId="1" fontId="1" fillId="0" borderId="0" xfId="1" applyNumberFormat="1" applyFont="1"/>
    <xf numFmtId="2" fontId="1" fillId="0" borderId="6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/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4" fillId="0" borderId="0" xfId="2"/>
    <xf numFmtId="0" fontId="4" fillId="0" borderId="0" xfId="2" applyBorder="1"/>
    <xf numFmtId="0" fontId="4" fillId="0" borderId="20" xfId="2" applyBorder="1" applyAlignment="1">
      <alignment horizontal="center"/>
    </xf>
    <xf numFmtId="0" fontId="4" fillId="0" borderId="21" xfId="2" applyBorder="1" applyAlignment="1">
      <alignment horizontal="center"/>
    </xf>
    <xf numFmtId="0" fontId="4" fillId="0" borderId="0" xfId="2" applyBorder="1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2" applyNumberFormat="1" applyBorder="1" applyAlignment="1">
      <alignment horizontal="center"/>
    </xf>
    <xf numFmtId="0" fontId="4" fillId="0" borderId="22" xfId="2" applyBorder="1" applyAlignment="1">
      <alignment horizontal="center"/>
    </xf>
    <xf numFmtId="0" fontId="4" fillId="0" borderId="23" xfId="2" applyBorder="1" applyAlignment="1">
      <alignment horizontal="center"/>
    </xf>
    <xf numFmtId="0" fontId="4" fillId="0" borderId="19" xfId="2" applyBorder="1" applyAlignment="1">
      <alignment horizontal="center"/>
    </xf>
    <xf numFmtId="164" fontId="4" fillId="0" borderId="0" xfId="2" applyNumberFormat="1"/>
    <xf numFmtId="164" fontId="4" fillId="0" borderId="0" xfId="2" applyNumberFormat="1" applyBorder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 vertical="center"/>
    </xf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5" xfId="0" applyFont="1" applyBorder="1"/>
    <xf numFmtId="0" fontId="1" fillId="0" borderId="27" xfId="0" applyFont="1" applyBorder="1"/>
    <xf numFmtId="0" fontId="5" fillId="0" borderId="0" xfId="0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4" fillId="0" borderId="24" xfId="2" applyBorder="1"/>
    <xf numFmtId="0" fontId="4" fillId="0" borderId="25" xfId="2" applyBorder="1"/>
    <xf numFmtId="0" fontId="4" fillId="0" borderId="26" xfId="2" applyBorder="1"/>
    <xf numFmtId="0" fontId="4" fillId="0" borderId="5" xfId="2" applyBorder="1"/>
    <xf numFmtId="164" fontId="4" fillId="0" borderId="25" xfId="2" applyNumberFormat="1" applyBorder="1"/>
    <xf numFmtId="164" fontId="4" fillId="0" borderId="26" xfId="2" applyNumberFormat="1" applyBorder="1"/>
    <xf numFmtId="0" fontId="4" fillId="0" borderId="27" xfId="2" applyBorder="1"/>
    <xf numFmtId="0" fontId="4" fillId="0" borderId="8" xfId="2" applyBorder="1"/>
    <xf numFmtId="164" fontId="4" fillId="0" borderId="27" xfId="2" applyNumberFormat="1" applyBorder="1"/>
  </cellXfs>
  <cellStyles count="3">
    <cellStyle name="Normál" xfId="0" builtinId="0"/>
    <cellStyle name="Normál 2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'LNM01'!$C$10:$Q$10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xVal>
          <c:yVal>
            <c:numRef>
              <c:f>'LNM01'!$C$11:$Q$11</c:f>
              <c:numCache>
                <c:formatCode>General</c:formatCode>
                <c:ptCount val="15"/>
                <c:pt idx="0">
                  <c:v>8.3000000000000007</c:v>
                </c:pt>
                <c:pt idx="1">
                  <c:v>7.5</c:v>
                </c:pt>
                <c:pt idx="2">
                  <c:v>7</c:v>
                </c:pt>
                <c:pt idx="3">
                  <c:v>6.55</c:v>
                </c:pt>
                <c:pt idx="4">
                  <c:v>5.86</c:v>
                </c:pt>
                <c:pt idx="5">
                  <c:v>5.52</c:v>
                </c:pt>
                <c:pt idx="6">
                  <c:v>4.9000000000000004</c:v>
                </c:pt>
                <c:pt idx="7">
                  <c:v>4.4400000000000004</c:v>
                </c:pt>
                <c:pt idx="8">
                  <c:v>4.04</c:v>
                </c:pt>
                <c:pt idx="9">
                  <c:v>3.42</c:v>
                </c:pt>
                <c:pt idx="10">
                  <c:v>2.86</c:v>
                </c:pt>
                <c:pt idx="11">
                  <c:v>2.2200000000000002</c:v>
                </c:pt>
                <c:pt idx="12">
                  <c:v>1.64</c:v>
                </c:pt>
                <c:pt idx="13">
                  <c:v>1.4</c:v>
                </c:pt>
                <c:pt idx="14">
                  <c:v>1.04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66-4D32-8151-2E63A01FA205}"/>
            </c:ext>
          </c:extLst>
        </c:ser>
        <c:ser>
          <c:idx val="1"/>
          <c:order val="1"/>
          <c:tx>
            <c:v>illesztett</c:v>
          </c:tx>
          <c:spPr>
            <a:ln w="63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'LNM01'!$C$10:$Q$10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xVal>
          <c:yVal>
            <c:numRef>
              <c:f>'LNM01'!$C$14:$Q$14</c:f>
              <c:numCache>
                <c:formatCode>General</c:formatCode>
                <c:ptCount val="15"/>
                <c:pt idx="0">
                  <c:v>8.0860000000000021</c:v>
                </c:pt>
                <c:pt idx="1">
                  <c:v>7.5660000000000016</c:v>
                </c:pt>
                <c:pt idx="2">
                  <c:v>7.0460000000000012</c:v>
                </c:pt>
                <c:pt idx="3">
                  <c:v>6.5260000000000007</c:v>
                </c:pt>
                <c:pt idx="4">
                  <c:v>6.0060000000000002</c:v>
                </c:pt>
                <c:pt idx="5">
                  <c:v>5.4859999999999998</c:v>
                </c:pt>
                <c:pt idx="6">
                  <c:v>4.9659999999999993</c:v>
                </c:pt>
                <c:pt idx="7">
                  <c:v>4.4459999999999988</c:v>
                </c:pt>
                <c:pt idx="8">
                  <c:v>3.9259999999999984</c:v>
                </c:pt>
                <c:pt idx="9">
                  <c:v>3.4059999999999979</c:v>
                </c:pt>
                <c:pt idx="10">
                  <c:v>2.8859999999999975</c:v>
                </c:pt>
                <c:pt idx="11">
                  <c:v>2.365999999999997</c:v>
                </c:pt>
                <c:pt idx="12">
                  <c:v>1.8459999999999965</c:v>
                </c:pt>
                <c:pt idx="13">
                  <c:v>1.3259999999999961</c:v>
                </c:pt>
                <c:pt idx="14">
                  <c:v>0.80599999999999561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66-4D32-8151-2E63A01FA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5972447"/>
        <c:axId val="1825972863"/>
      </c:scatterChart>
      <c:valAx>
        <c:axId val="18259724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825972863"/>
        <c:crosses val="autoZero"/>
        <c:crossBetween val="midCat"/>
      </c:valAx>
      <c:valAx>
        <c:axId val="1825972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8259724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'LNM04'!$B$12:$B$17</c:f>
              <c:numCache>
                <c:formatCode>General</c:formatCode>
                <c:ptCount val="6"/>
                <c:pt idx="0">
                  <c:v>0.53</c:v>
                </c:pt>
                <c:pt idx="1">
                  <c:v>1.05</c:v>
                </c:pt>
                <c:pt idx="2">
                  <c:v>1.58</c:v>
                </c:pt>
                <c:pt idx="3">
                  <c:v>2.1</c:v>
                </c:pt>
                <c:pt idx="4">
                  <c:v>2.62</c:v>
                </c:pt>
                <c:pt idx="5">
                  <c:v>3.15</c:v>
                </c:pt>
              </c:numCache>
            </c:numRef>
          </c:xVal>
          <c:yVal>
            <c:numRef>
              <c:f>'LNM04'!$C$12:$C$17</c:f>
              <c:numCache>
                <c:formatCode>General</c:formatCode>
                <c:ptCount val="6"/>
                <c:pt idx="0">
                  <c:v>0.14000000000000001</c:v>
                </c:pt>
                <c:pt idx="1">
                  <c:v>0.52</c:v>
                </c:pt>
                <c:pt idx="2">
                  <c:v>0.65</c:v>
                </c:pt>
                <c:pt idx="3">
                  <c:v>0.84</c:v>
                </c:pt>
                <c:pt idx="4">
                  <c:v>0.91</c:v>
                </c:pt>
                <c:pt idx="5">
                  <c:v>0.91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96-430E-8DB2-EA41E720F6AA}"/>
            </c:ext>
          </c:extLst>
        </c:ser>
        <c:ser>
          <c:idx val="1"/>
          <c:order val="1"/>
          <c:tx>
            <c:v>illesztett</c:v>
          </c:tx>
          <c:spPr>
            <a:ln w="63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'LNM04'!$B$12:$B$17</c:f>
              <c:numCache>
                <c:formatCode>General</c:formatCode>
                <c:ptCount val="6"/>
                <c:pt idx="0">
                  <c:v>0.53</c:v>
                </c:pt>
                <c:pt idx="1">
                  <c:v>1.05</c:v>
                </c:pt>
                <c:pt idx="2">
                  <c:v>1.58</c:v>
                </c:pt>
                <c:pt idx="3">
                  <c:v>2.1</c:v>
                </c:pt>
                <c:pt idx="4">
                  <c:v>2.62</c:v>
                </c:pt>
                <c:pt idx="5">
                  <c:v>3.15</c:v>
                </c:pt>
              </c:numCache>
            </c:numRef>
          </c:xVal>
          <c:yVal>
            <c:numRef>
              <c:f>'LNM04'!$G$12:$G$17</c:f>
              <c:numCache>
                <c:formatCode>0.000</c:formatCode>
                <c:ptCount val="6"/>
                <c:pt idx="0">
                  <c:v>0.14744616400569699</c:v>
                </c:pt>
                <c:pt idx="1">
                  <c:v>0.49010101228901015</c:v>
                </c:pt>
                <c:pt idx="2">
                  <c:v>0.69678838304532564</c:v>
                </c:pt>
                <c:pt idx="3">
                  <c:v>0.81669624937561269</c:v>
                </c:pt>
                <c:pt idx="4">
                  <c:v>0.88798393977223178</c:v>
                </c:pt>
                <c:pt idx="5">
                  <c:v>0.93098425151212261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96-430E-8DB2-EA41E720F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0604591"/>
        <c:axId val="1830599183"/>
      </c:scatterChart>
      <c:valAx>
        <c:axId val="183060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830599183"/>
        <c:crosses val="autoZero"/>
        <c:crossBetween val="midCat"/>
      </c:valAx>
      <c:valAx>
        <c:axId val="183059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8306045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152400</xdr:rowOff>
    </xdr:from>
    <xdr:to>
      <xdr:col>10</xdr:col>
      <xdr:colOff>419100</xdr:colOff>
      <xdr:row>7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4800" y="152400"/>
          <a:ext cx="6010275" cy="1057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Egy gép 1000 g-os konzerveket tölt. Minségellenrőzés során 9 elemű véletlen mintát vettek a termelésből. A kapott eredményt a lenti táblázat mutatja. A töltőtömeg normális eloszlása feltételezhető. Korábbi mérésekből tudjuk, hogy a szórás 3 g.</a:t>
          </a:r>
        </a:p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Határozza meg 98%-os megbízhatósággal a készült termékek átlagos tömegének konfidenciaintervallumát!</a:t>
          </a:r>
          <a:endParaRPr lang="hu-HU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76200</xdr:rowOff>
    </xdr:from>
    <xdr:to>
      <xdr:col>7</xdr:col>
      <xdr:colOff>485775</xdr:colOff>
      <xdr:row>5</xdr:row>
      <xdr:rowOff>47625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447675" y="76200"/>
          <a:ext cx="6238875" cy="781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72000" tIns="72000" rIns="72000" bIns="72000" anchor="t" upright="1"/>
        <a:lstStyle/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Egy nyári jégeső által okozott károk elemzéséhez a meteorológiai intézet egyik munkatársa megméri a frissen leesett jégdarabok tömegét. Becsülje meg 90%-os valószínűséggel, hogy átlagosan mekkora tömegű jégdarabok végezték a pusztítást. Korábbi mérések alapján a szórás 0.3 g.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76200</xdr:rowOff>
    </xdr:from>
    <xdr:to>
      <xdr:col>12</xdr:col>
      <xdr:colOff>342900</xdr:colOff>
      <xdr:row>7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7650" y="76200"/>
          <a:ext cx="5114925" cy="1076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Élelmiszeripariban hőkezelés méretezéshez egy adott mikrobapopuláció túlélését vizsgálták az idő függvényében. A vizsgálatok célja az adott hőmérséklethez tartozó tizedelődési idő meghatározása volt. A túlélő sejtszám logaritmus értékeit a táblázatban foglaltuk össze. Adjon lineáris összefüggést az ln(N) és t között! (Használja a legkisebb négyzetek módszerét!)</a:t>
          </a:r>
          <a:endParaRPr lang="hu-HU" sz="12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500062</xdr:colOff>
      <xdr:row>18</xdr:row>
      <xdr:rowOff>95250</xdr:rowOff>
    </xdr:from>
    <xdr:to>
      <xdr:col>12</xdr:col>
      <xdr:colOff>195262</xdr:colOff>
      <xdr:row>32</xdr:row>
      <xdr:rowOff>171450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28575</xdr:rowOff>
    </xdr:from>
    <xdr:to>
      <xdr:col>9</xdr:col>
      <xdr:colOff>533400</xdr:colOff>
      <xdr:row>9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9075" y="28575"/>
          <a:ext cx="5876925" cy="154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 lenti táblázat egy vízzel töltött tartály felmelegédését mutatja (idő (x) - hőmréséklet (y) adatpárok). Ismert, hogy a felmelegedés egy</a:t>
          </a:r>
        </a:p>
        <a:p>
          <a:pPr algn="l" rtl="0">
            <a:defRPr sz="1000"/>
          </a:pPr>
          <a:endParaRPr lang="hu-HU" sz="1200" b="0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0">
            <a:defRPr sz="1000"/>
          </a:pPr>
          <a:endParaRPr lang="hu-HU" sz="1200" b="0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alakú függvénnyel írható le.</a:t>
          </a:r>
        </a:p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 rendelkezésre álló mérési eredmények alapján határozza meg az a és b értékeket a legkisebb négyzetek módszerével!</a:t>
          </a:r>
        </a:p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Határozza meg a determinációs együttható értékét a regressziós görbére!</a:t>
          </a:r>
          <a:endParaRPr lang="hu-HU" sz="12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oneCellAnchor>
    <xdr:from>
      <xdr:col>3</xdr:col>
      <xdr:colOff>109536</xdr:colOff>
      <xdr:row>2</xdr:row>
      <xdr:rowOff>95250</xdr:rowOff>
    </xdr:from>
    <xdr:ext cx="1414463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Szövegdoboz 2"/>
            <xdr:cNvSpPr txBox="1"/>
          </xdr:nvSpPr>
          <xdr:spPr>
            <a:xfrm>
              <a:off x="2014536" y="419100"/>
              <a:ext cx="1414463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hu-HU" sz="1100" b="0"/>
                <a:t>y = </a:t>
              </a:r>
              <a14:m>
                <m:oMath xmlns:m="http://schemas.openxmlformats.org/officeDocument/2006/math">
                  <m:r>
                    <a:rPr lang="hu-HU" sz="1100" b="0" i="1">
                      <a:latin typeface="Cambria Math"/>
                    </a:rPr>
                    <m:t>𝑎</m:t>
                  </m:r>
                  <m:r>
                    <a:rPr lang="hu-HU" sz="1100" b="0" i="1">
                      <a:latin typeface="Cambria Math"/>
                      <a:ea typeface="Cambria Math"/>
                    </a:rPr>
                    <m:t>∙</m:t>
                  </m:r>
                  <m:sSup>
                    <m:sSupPr>
                      <m:ctrlPr>
                        <a:rPr lang="hu-HU" sz="1100" b="0" i="1">
                          <a:latin typeface="Cambria Math" panose="02040503050406030204" pitchFamily="18" charset="0"/>
                          <a:ea typeface="Cambria Math"/>
                        </a:rPr>
                      </m:ctrlPr>
                    </m:sSupPr>
                    <m:e>
                      <m:r>
                        <a:rPr lang="hu-HU" sz="1100" b="0" i="1">
                          <a:latin typeface="Cambria Math"/>
                          <a:ea typeface="Cambria Math"/>
                        </a:rPr>
                        <m:t>𝑒</m:t>
                      </m:r>
                    </m:e>
                    <m:sup>
                      <m:r>
                        <a:rPr lang="hu-HU" sz="1100" b="0" i="1">
                          <a:latin typeface="Cambria Math"/>
                          <a:ea typeface="Cambria Math"/>
                        </a:rPr>
                        <m:t>−</m:t>
                      </m:r>
                      <m:r>
                        <a:rPr lang="hu-HU" sz="1100" b="0" i="1">
                          <a:latin typeface="Cambria Math"/>
                          <a:ea typeface="Cambria Math"/>
                        </a:rPr>
                        <m:t>𝑥</m:t>
                      </m:r>
                    </m:sup>
                  </m:sSup>
                  <m:r>
                    <a:rPr lang="hu-HU" sz="1100" b="0" i="1">
                      <a:latin typeface="Cambria Math"/>
                      <a:ea typeface="Cambria Math"/>
                    </a:rPr>
                    <m:t>+</m:t>
                  </m:r>
                  <m:r>
                    <a:rPr lang="hu-HU" sz="1100" b="0" i="1">
                      <a:latin typeface="Cambria Math"/>
                      <a:ea typeface="Cambria Math"/>
                    </a:rPr>
                    <m:t>𝑏</m:t>
                  </m:r>
                </m:oMath>
              </a14:m>
              <a:endParaRPr lang="hu-HU" sz="1100"/>
            </a:p>
          </xdr:txBody>
        </xdr:sp>
      </mc:Choice>
      <mc:Fallback xmlns="">
        <xdr:sp macro="" textlink="">
          <xdr:nvSpPr>
            <xdr:cNvPr id="3" name="Szövegdoboz 2"/>
            <xdr:cNvSpPr txBox="1"/>
          </xdr:nvSpPr>
          <xdr:spPr>
            <a:xfrm>
              <a:off x="2014536" y="419100"/>
              <a:ext cx="1414463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hu-HU" sz="1100" b="0"/>
                <a:t>y = </a:t>
              </a:r>
              <a:r>
                <a:rPr lang="hu-HU" sz="1100" b="0" i="0">
                  <a:latin typeface="Cambria Math"/>
                </a:rPr>
                <a:t>𝑎</a:t>
              </a:r>
              <a:r>
                <a:rPr lang="hu-HU" sz="1100" b="0" i="0">
                  <a:latin typeface="Cambria Math"/>
                  <a:ea typeface="Cambria Math"/>
                </a:rPr>
                <a:t>∙𝑒^(−𝑥)+𝑏</a:t>
              </a:r>
              <a:endParaRPr lang="hu-HU" sz="1100"/>
            </a:p>
          </xdr:txBody>
        </xdr:sp>
      </mc:Fallback>
    </mc:AlternateContent>
    <xdr:clientData/>
  </xdr:oneCellAnchor>
  <xdr:twoCellAnchor>
    <xdr:from>
      <xdr:col>5</xdr:col>
      <xdr:colOff>604837</xdr:colOff>
      <xdr:row>18</xdr:row>
      <xdr:rowOff>9525</xdr:rowOff>
    </xdr:from>
    <xdr:to>
      <xdr:col>13</xdr:col>
      <xdr:colOff>300037</xdr:colOff>
      <xdr:row>32</xdr:row>
      <xdr:rowOff>85725</xdr:rowOff>
    </xdr:to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K24"/>
  <sheetViews>
    <sheetView tabSelected="1" workbookViewId="0">
      <selection activeCell="M32" sqref="M32"/>
    </sheetView>
  </sheetViews>
  <sheetFormatPr defaultRowHeight="15" x14ac:dyDescent="0.25"/>
  <cols>
    <col min="1" max="1" width="9.140625" style="1"/>
    <col min="2" max="2" width="13.5703125" style="1" bestFit="1" customWidth="1"/>
    <col min="3" max="16384" width="9.140625" style="1"/>
  </cols>
  <sheetData>
    <row r="9" spans="2:11" ht="15.75" thickBot="1" x14ac:dyDescent="0.3"/>
    <row r="10" spans="2:11" ht="15.75" thickBot="1" x14ac:dyDescent="0.3">
      <c r="B10" s="4" t="s">
        <v>0</v>
      </c>
      <c r="C10" s="5">
        <v>1</v>
      </c>
      <c r="D10" s="6">
        <v>2</v>
      </c>
      <c r="E10" s="6">
        <v>3</v>
      </c>
      <c r="F10" s="6">
        <v>4</v>
      </c>
      <c r="G10" s="6">
        <v>5</v>
      </c>
      <c r="H10" s="6">
        <v>6</v>
      </c>
      <c r="I10" s="6">
        <v>7</v>
      </c>
      <c r="J10" s="6">
        <v>8</v>
      </c>
      <c r="K10" s="7">
        <v>9</v>
      </c>
    </row>
    <row r="11" spans="2:11" ht="15.75" thickBot="1" x14ac:dyDescent="0.3">
      <c r="B11" s="8" t="s">
        <v>1</v>
      </c>
      <c r="C11" s="9">
        <v>992</v>
      </c>
      <c r="D11" s="10">
        <v>1001</v>
      </c>
      <c r="E11" s="10">
        <v>995</v>
      </c>
      <c r="F11" s="10">
        <v>1000</v>
      </c>
      <c r="G11" s="10">
        <v>998</v>
      </c>
      <c r="H11" s="10">
        <v>1004</v>
      </c>
      <c r="I11" s="10">
        <v>999</v>
      </c>
      <c r="J11" s="10">
        <v>1002</v>
      </c>
      <c r="K11" s="11">
        <v>1000</v>
      </c>
    </row>
    <row r="13" spans="2:11" x14ac:dyDescent="0.25">
      <c r="B13" s="1" t="s">
        <v>4</v>
      </c>
      <c r="C13" s="1">
        <v>9</v>
      </c>
    </row>
    <row r="14" spans="2:11" x14ac:dyDescent="0.25">
      <c r="B14" s="1" t="s">
        <v>2</v>
      </c>
      <c r="C14" s="1">
        <f>AVERAGE(C11:K11)</f>
        <v>999</v>
      </c>
    </row>
    <row r="15" spans="2:11" x14ac:dyDescent="0.25">
      <c r="B15" s="1" t="s">
        <v>16</v>
      </c>
      <c r="C15" s="1">
        <v>3</v>
      </c>
    </row>
    <row r="16" spans="2:11" x14ac:dyDescent="0.25">
      <c r="B16" s="1" t="s">
        <v>3</v>
      </c>
      <c r="C16" s="1">
        <v>0.98</v>
      </c>
    </row>
    <row r="17" spans="2:4" x14ac:dyDescent="0.25">
      <c r="B17" s="1" t="s">
        <v>11</v>
      </c>
      <c r="C17" s="1">
        <f>_xlfn.NORM.S.INV((1+C16)/2)</f>
        <v>2.3263478740408408</v>
      </c>
    </row>
    <row r="18" spans="2:4" x14ac:dyDescent="0.25">
      <c r="B18" s="1" t="s">
        <v>5</v>
      </c>
      <c r="C18" s="1">
        <f>C17*C15/SQRT(C13)</f>
        <v>2.3263478740408408</v>
      </c>
    </row>
    <row r="19" spans="2:4" x14ac:dyDescent="0.25">
      <c r="C19" s="18"/>
    </row>
    <row r="20" spans="2:4" x14ac:dyDescent="0.25">
      <c r="B20" s="1" t="s">
        <v>10</v>
      </c>
      <c r="C20" s="1">
        <f>C14-C18</f>
        <v>996.67365212595917</v>
      </c>
      <c r="D20" s="1">
        <f>C14+C18</f>
        <v>1001.3263478740408</v>
      </c>
    </row>
    <row r="22" spans="2:4" x14ac:dyDescent="0.25">
      <c r="B22" s="1" t="s">
        <v>17</v>
      </c>
      <c r="C22" s="12"/>
    </row>
    <row r="24" spans="2:4" x14ac:dyDescent="0.25">
      <c r="C24" s="13"/>
      <c r="D24" s="1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9"/>
  <sheetViews>
    <sheetView topLeftCell="A2" workbookViewId="0">
      <selection activeCell="G20" sqref="G20"/>
    </sheetView>
  </sheetViews>
  <sheetFormatPr defaultRowHeight="15" x14ac:dyDescent="0.25"/>
  <cols>
    <col min="1" max="1" width="9.140625" style="1"/>
    <col min="2" max="2" width="21.5703125" style="1" bestFit="1" customWidth="1"/>
    <col min="3" max="3" width="9.140625" style="1"/>
    <col min="4" max="4" width="10.140625" style="1" bestFit="1" customWidth="1"/>
    <col min="5" max="16384" width="9.140625" style="1"/>
  </cols>
  <sheetData>
    <row r="7" spans="2:7" ht="15.75" thickBot="1" x14ac:dyDescent="0.3"/>
    <row r="8" spans="2:7" ht="15.75" thickBot="1" x14ac:dyDescent="0.3">
      <c r="B8" s="4" t="s">
        <v>8</v>
      </c>
      <c r="D8" s="1" t="s">
        <v>4</v>
      </c>
      <c r="E8" s="38">
        <f>COUNT(B9:B38)</f>
        <v>30</v>
      </c>
      <c r="F8" s="39"/>
      <c r="G8" s="39"/>
    </row>
    <row r="9" spans="2:7" x14ac:dyDescent="0.25">
      <c r="B9" s="21">
        <v>1.2476</v>
      </c>
      <c r="D9" s="1" t="s">
        <v>2</v>
      </c>
      <c r="E9" s="43">
        <f>AVERAGE(B9:B38)</f>
        <v>1.2668666666666666</v>
      </c>
      <c r="F9" s="39"/>
      <c r="G9" s="39"/>
    </row>
    <row r="10" spans="2:7" x14ac:dyDescent="0.25">
      <c r="B10" s="19">
        <v>1.1477999999999999</v>
      </c>
      <c r="D10" s="1" t="s">
        <v>18</v>
      </c>
      <c r="E10" s="42">
        <f>_xlfn.STDEV.S(B9:B38)</f>
        <v>0.32922722300535229</v>
      </c>
      <c r="F10" s="39"/>
      <c r="G10" s="39"/>
    </row>
    <row r="11" spans="2:7" x14ac:dyDescent="0.25">
      <c r="B11" s="19">
        <v>1.2722</v>
      </c>
      <c r="D11" s="1" t="s">
        <v>3</v>
      </c>
      <c r="E11" s="40">
        <v>0.9</v>
      </c>
      <c r="F11" s="39"/>
      <c r="G11" s="39"/>
    </row>
    <row r="12" spans="2:7" x14ac:dyDescent="0.25">
      <c r="B12" s="19">
        <v>1.8372999999999999</v>
      </c>
      <c r="D12" s="1" t="s">
        <v>19</v>
      </c>
      <c r="E12" s="42">
        <f>_xlfn.T.INV.2T(1-E11,E8-1)</f>
        <v>1.6991270265334986</v>
      </c>
      <c r="F12" s="39"/>
      <c r="G12" s="39"/>
    </row>
    <row r="13" spans="2:7" x14ac:dyDescent="0.25">
      <c r="B13" s="19">
        <v>1.0876999999999999</v>
      </c>
      <c r="D13" s="1" t="s">
        <v>5</v>
      </c>
      <c r="E13" s="43">
        <f>E12*E10/SQRT(E8)</f>
        <v>0.10213179369989504</v>
      </c>
      <c r="F13" s="39" t="s">
        <v>12</v>
      </c>
      <c r="G13" s="39"/>
    </row>
    <row r="14" spans="2:7" x14ac:dyDescent="0.25">
      <c r="B14" s="19">
        <v>0.82840000000000003</v>
      </c>
      <c r="E14" s="39"/>
      <c r="F14" s="39"/>
      <c r="G14" s="39"/>
    </row>
    <row r="15" spans="2:7" x14ac:dyDescent="0.25">
      <c r="B15" s="19">
        <v>1.4643000000000002</v>
      </c>
      <c r="D15" s="1" t="s">
        <v>10</v>
      </c>
      <c r="E15" s="41">
        <f>E9-E13</f>
        <v>1.1647348729667715</v>
      </c>
      <c r="F15" s="41">
        <f>E9+E13</f>
        <v>1.3689984603665617</v>
      </c>
      <c r="G15" s="39"/>
    </row>
    <row r="16" spans="2:7" x14ac:dyDescent="0.25">
      <c r="B16" s="19">
        <v>0.98380000000000001</v>
      </c>
      <c r="E16" s="39"/>
      <c r="F16" s="39"/>
      <c r="G16" s="39"/>
    </row>
    <row r="17" spans="2:4" x14ac:dyDescent="0.25">
      <c r="B17" s="19">
        <v>1.3126</v>
      </c>
      <c r="D17" s="1" t="s">
        <v>20</v>
      </c>
    </row>
    <row r="18" spans="2:4" x14ac:dyDescent="0.25">
      <c r="B18" s="19">
        <v>1.0804</v>
      </c>
    </row>
    <row r="19" spans="2:4" x14ac:dyDescent="0.25">
      <c r="B19" s="19">
        <v>1.4874000000000001</v>
      </c>
    </row>
    <row r="20" spans="2:4" x14ac:dyDescent="0.25">
      <c r="B20" s="19">
        <v>1.4935</v>
      </c>
    </row>
    <row r="21" spans="2:4" x14ac:dyDescent="0.25">
      <c r="B21" s="19">
        <v>1.2286999999999999</v>
      </c>
    </row>
    <row r="22" spans="2:4" x14ac:dyDescent="0.25">
      <c r="B22" s="19">
        <v>0.58099999999999996</v>
      </c>
    </row>
    <row r="23" spans="2:4" x14ac:dyDescent="0.25">
      <c r="B23" s="19">
        <v>1.3464</v>
      </c>
    </row>
    <row r="24" spans="2:4" x14ac:dyDescent="0.25">
      <c r="B24" s="19">
        <v>1.8574999999999999</v>
      </c>
    </row>
    <row r="25" spans="2:4" x14ac:dyDescent="0.25">
      <c r="B25" s="19">
        <v>1.6564000000000001</v>
      </c>
    </row>
    <row r="26" spans="2:4" x14ac:dyDescent="0.25">
      <c r="B26" s="19">
        <v>0.74690000000000001</v>
      </c>
    </row>
    <row r="27" spans="2:4" x14ac:dyDescent="0.25">
      <c r="B27" s="19">
        <v>1.2725</v>
      </c>
    </row>
    <row r="28" spans="2:4" x14ac:dyDescent="0.25">
      <c r="B28" s="19">
        <v>1.0613999999999999</v>
      </c>
    </row>
    <row r="29" spans="2:4" x14ac:dyDescent="0.25">
      <c r="B29" s="19">
        <v>0.94140000000000001</v>
      </c>
    </row>
    <row r="30" spans="2:4" x14ac:dyDescent="0.25">
      <c r="B30" s="19">
        <v>0.86799999999999999</v>
      </c>
    </row>
    <row r="31" spans="2:4" x14ac:dyDescent="0.25">
      <c r="B31" s="19">
        <v>1.4011</v>
      </c>
    </row>
    <row r="32" spans="2:4" x14ac:dyDescent="0.25">
      <c r="B32" s="19">
        <v>1.1496999999999999</v>
      </c>
    </row>
    <row r="33" spans="1:2" x14ac:dyDescent="0.25">
      <c r="B33" s="19">
        <v>1.3195000000000001</v>
      </c>
    </row>
    <row r="34" spans="1:2" x14ac:dyDescent="0.25">
      <c r="B34" s="19">
        <v>1.1712</v>
      </c>
    </row>
    <row r="35" spans="1:2" x14ac:dyDescent="0.25">
      <c r="B35" s="19">
        <v>1.1373</v>
      </c>
    </row>
    <row r="36" spans="1:2" x14ac:dyDescent="0.25">
      <c r="B36" s="19">
        <v>1.4298</v>
      </c>
    </row>
    <row r="37" spans="1:2" x14ac:dyDescent="0.25">
      <c r="B37" s="19">
        <v>1.5548999999999999</v>
      </c>
    </row>
    <row r="38" spans="1:2" ht="15.75" thickBot="1" x14ac:dyDescent="0.3">
      <c r="B38" s="20">
        <v>2.0392999999999999</v>
      </c>
    </row>
    <row r="39" spans="1:2" x14ac:dyDescent="0.25">
      <c r="A39" s="2"/>
      <c r="B39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S22"/>
  <sheetViews>
    <sheetView topLeftCell="F1" workbookViewId="0">
      <selection activeCell="C10" sqref="C10:Q11"/>
    </sheetView>
  </sheetViews>
  <sheetFormatPr defaultRowHeight="15" x14ac:dyDescent="0.25"/>
  <cols>
    <col min="1" max="16384" width="9.140625" style="1"/>
  </cols>
  <sheetData>
    <row r="9" spans="2:19" ht="15.75" thickBot="1" x14ac:dyDescent="0.3">
      <c r="S9" s="2"/>
    </row>
    <row r="10" spans="2:19" ht="15.75" thickBot="1" x14ac:dyDescent="0.3">
      <c r="B10" s="14" t="s">
        <v>6</v>
      </c>
      <c r="C10" s="15">
        <v>0</v>
      </c>
      <c r="D10" s="15">
        <v>1</v>
      </c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15">
        <v>8</v>
      </c>
      <c r="L10" s="15">
        <v>9</v>
      </c>
      <c r="M10" s="15">
        <v>10</v>
      </c>
      <c r="N10" s="15">
        <v>11</v>
      </c>
      <c r="O10" s="15">
        <v>12</v>
      </c>
      <c r="P10" s="15">
        <v>13</v>
      </c>
      <c r="Q10" s="15">
        <v>14</v>
      </c>
      <c r="S10" s="2"/>
    </row>
    <row r="11" spans="2:19" ht="15.75" thickBot="1" x14ac:dyDescent="0.3">
      <c r="B11" s="16" t="s">
        <v>7</v>
      </c>
      <c r="C11" s="17">
        <v>8.3000000000000007</v>
      </c>
      <c r="D11" s="17">
        <v>7.5</v>
      </c>
      <c r="E11" s="17">
        <v>7</v>
      </c>
      <c r="F11" s="17">
        <v>6.55</v>
      </c>
      <c r="G11" s="17">
        <v>5.86</v>
      </c>
      <c r="H11" s="17">
        <v>5.52</v>
      </c>
      <c r="I11" s="17">
        <v>4.9000000000000004</v>
      </c>
      <c r="J11" s="17">
        <v>4.4400000000000004</v>
      </c>
      <c r="K11" s="17">
        <v>4.04</v>
      </c>
      <c r="L11" s="17">
        <v>3.42</v>
      </c>
      <c r="M11" s="17">
        <v>2.86</v>
      </c>
      <c r="N11" s="17">
        <v>2.2200000000000002</v>
      </c>
      <c r="O11" s="17">
        <v>1.64</v>
      </c>
      <c r="P11" s="17">
        <v>1.4</v>
      </c>
      <c r="Q11" s="17">
        <v>1.04</v>
      </c>
      <c r="S11" s="2"/>
    </row>
    <row r="12" spans="2:19" x14ac:dyDescent="0.25">
      <c r="B12" s="1" t="s">
        <v>21</v>
      </c>
      <c r="C12" s="1">
        <f>C10^2</f>
        <v>0</v>
      </c>
      <c r="D12" s="1">
        <f t="shared" ref="D12:Q12" si="0">D10^2</f>
        <v>1</v>
      </c>
      <c r="E12" s="1">
        <f t="shared" si="0"/>
        <v>4</v>
      </c>
      <c r="F12" s="1">
        <f t="shared" si="0"/>
        <v>9</v>
      </c>
      <c r="G12" s="1">
        <f t="shared" si="0"/>
        <v>16</v>
      </c>
      <c r="H12" s="1">
        <f t="shared" si="0"/>
        <v>25</v>
      </c>
      <c r="I12" s="1">
        <f t="shared" si="0"/>
        <v>36</v>
      </c>
      <c r="J12" s="1">
        <f t="shared" si="0"/>
        <v>49</v>
      </c>
      <c r="K12" s="1">
        <f t="shared" si="0"/>
        <v>64</v>
      </c>
      <c r="L12" s="1">
        <f t="shared" si="0"/>
        <v>81</v>
      </c>
      <c r="M12" s="1">
        <f t="shared" si="0"/>
        <v>100</v>
      </c>
      <c r="N12" s="1">
        <f t="shared" si="0"/>
        <v>121</v>
      </c>
      <c r="O12" s="1">
        <f t="shared" si="0"/>
        <v>144</v>
      </c>
      <c r="P12" s="1">
        <f t="shared" si="0"/>
        <v>169</v>
      </c>
      <c r="Q12" s="1">
        <f t="shared" si="0"/>
        <v>196</v>
      </c>
    </row>
    <row r="13" spans="2:19" x14ac:dyDescent="0.25">
      <c r="B13" s="1" t="s">
        <v>22</v>
      </c>
      <c r="C13" s="1">
        <f>C11*C10</f>
        <v>0</v>
      </c>
      <c r="D13" s="1">
        <f t="shared" ref="D13:Q13" si="1">D11*D10</f>
        <v>7.5</v>
      </c>
      <c r="E13" s="1">
        <f t="shared" si="1"/>
        <v>14</v>
      </c>
      <c r="F13" s="1">
        <f t="shared" si="1"/>
        <v>19.649999999999999</v>
      </c>
      <c r="G13" s="1">
        <f t="shared" si="1"/>
        <v>23.44</v>
      </c>
      <c r="H13" s="1">
        <f t="shared" si="1"/>
        <v>27.599999999999998</v>
      </c>
      <c r="I13" s="1">
        <f t="shared" si="1"/>
        <v>29.400000000000002</v>
      </c>
      <c r="J13" s="1">
        <f t="shared" si="1"/>
        <v>31.080000000000002</v>
      </c>
      <c r="K13" s="1">
        <f t="shared" si="1"/>
        <v>32.32</v>
      </c>
      <c r="L13" s="1">
        <f t="shared" si="1"/>
        <v>30.78</v>
      </c>
      <c r="M13" s="1">
        <f t="shared" si="1"/>
        <v>28.599999999999998</v>
      </c>
      <c r="N13" s="1">
        <f t="shared" si="1"/>
        <v>24.42</v>
      </c>
      <c r="O13" s="1">
        <f t="shared" si="1"/>
        <v>19.68</v>
      </c>
      <c r="P13" s="1">
        <f t="shared" si="1"/>
        <v>18.2</v>
      </c>
      <c r="Q13" s="1">
        <f t="shared" si="1"/>
        <v>14.56</v>
      </c>
    </row>
    <row r="14" spans="2:19" x14ac:dyDescent="0.25">
      <c r="B14" s="1" t="s">
        <v>27</v>
      </c>
      <c r="C14" s="1">
        <f>$K$16*C10+$K$17</f>
        <v>8.0860000000000021</v>
      </c>
      <c r="D14" s="1">
        <f t="shared" ref="D14:Q14" si="2">$K$16*D10+$K$17</f>
        <v>7.5660000000000016</v>
      </c>
      <c r="E14" s="1">
        <f t="shared" si="2"/>
        <v>7.0460000000000012</v>
      </c>
      <c r="F14" s="1">
        <f t="shared" si="2"/>
        <v>6.5260000000000007</v>
      </c>
      <c r="G14" s="1">
        <f t="shared" si="2"/>
        <v>6.0060000000000002</v>
      </c>
      <c r="H14" s="1">
        <f t="shared" si="2"/>
        <v>5.4859999999999998</v>
      </c>
      <c r="I14" s="1">
        <f t="shared" si="2"/>
        <v>4.9659999999999993</v>
      </c>
      <c r="J14" s="1">
        <f t="shared" si="2"/>
        <v>4.4459999999999988</v>
      </c>
      <c r="K14" s="1">
        <f t="shared" si="2"/>
        <v>3.9259999999999984</v>
      </c>
      <c r="L14" s="1">
        <f t="shared" si="2"/>
        <v>3.4059999999999979</v>
      </c>
      <c r="M14" s="1">
        <f t="shared" si="2"/>
        <v>2.8859999999999975</v>
      </c>
      <c r="N14" s="1">
        <f t="shared" si="2"/>
        <v>2.365999999999997</v>
      </c>
      <c r="O14" s="1">
        <f t="shared" si="2"/>
        <v>1.8459999999999965</v>
      </c>
      <c r="P14" s="1">
        <f t="shared" si="2"/>
        <v>1.3259999999999961</v>
      </c>
      <c r="Q14" s="1">
        <f t="shared" si="2"/>
        <v>0.80599999999999561</v>
      </c>
    </row>
    <row r="15" spans="2:19" x14ac:dyDescent="0.25">
      <c r="C15" s="1" t="s">
        <v>23</v>
      </c>
      <c r="F15" s="1" t="s">
        <v>24</v>
      </c>
      <c r="H15" s="1" t="s">
        <v>25</v>
      </c>
      <c r="K15" s="1" t="s">
        <v>26</v>
      </c>
    </row>
    <row r="16" spans="2:19" x14ac:dyDescent="0.25">
      <c r="C16" s="44">
        <f>SUM(C12:Q12)</f>
        <v>1015</v>
      </c>
      <c r="D16" s="45">
        <f>SUM(C10:Q10)</f>
        <v>105</v>
      </c>
      <c r="F16" s="48">
        <f>SUM(C13:Q13)</f>
        <v>321.23</v>
      </c>
      <c r="H16" s="44">
        <f t="array" ref="H16:I17">MINVERSE(C16:D17)</f>
        <v>3.5714285714285718E-3</v>
      </c>
      <c r="I16" s="45">
        <v>-2.5000000000000005E-2</v>
      </c>
      <c r="K16" s="48">
        <f t="array" ref="K16:K17">MMULT(H16:I17,F16:F17)</f>
        <v>-0.52000000000000046</v>
      </c>
      <c r="L16" s="1" t="s">
        <v>5</v>
      </c>
    </row>
    <row r="17" spans="3:17" x14ac:dyDescent="0.25">
      <c r="C17" s="46">
        <f>SUM(C10:Q10)</f>
        <v>105</v>
      </c>
      <c r="D17" s="47">
        <f>COUNT(C10:Q10)</f>
        <v>15</v>
      </c>
      <c r="F17" s="22">
        <f>SUM(C11:Q11)</f>
        <v>66.690000000000012</v>
      </c>
      <c r="H17" s="46">
        <v>-2.5000000000000005E-2</v>
      </c>
      <c r="I17" s="47">
        <v>0.2416666666666667</v>
      </c>
      <c r="K17" s="22">
        <v>8.0860000000000021</v>
      </c>
      <c r="L17" s="1" t="s">
        <v>9</v>
      </c>
    </row>
    <row r="18" spans="3:17" x14ac:dyDescent="0.25">
      <c r="C18" s="2"/>
    </row>
    <row r="19" spans="3:17" x14ac:dyDescent="0.25">
      <c r="C19" s="2"/>
    </row>
    <row r="22" spans="3:17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L48"/>
  <sheetViews>
    <sheetView workbookViewId="0">
      <selection activeCell="L9" sqref="L9"/>
    </sheetView>
  </sheetViews>
  <sheetFormatPr defaultRowHeight="12.75" x14ac:dyDescent="0.2"/>
  <cols>
    <col min="1" max="1" width="9.5703125" style="26" bestFit="1" customWidth="1"/>
    <col min="2" max="2" width="6.7109375" style="26" bestFit="1" customWidth="1"/>
    <col min="3" max="3" width="12.28515625" style="26" customWidth="1"/>
    <col min="4" max="6" width="9.140625" style="26"/>
    <col min="7" max="7" width="11.28515625" style="26" customWidth="1"/>
    <col min="8" max="8" width="12.42578125" style="26" bestFit="1" customWidth="1"/>
    <col min="9" max="16384" width="9.140625" style="26"/>
  </cols>
  <sheetData>
    <row r="11" spans="1:12" ht="26.25" thickBot="1" x14ac:dyDescent="0.25">
      <c r="A11" s="23" t="s">
        <v>13</v>
      </c>
      <c r="B11" s="24" t="s">
        <v>14</v>
      </c>
      <c r="C11" s="25" t="s">
        <v>15</v>
      </c>
      <c r="D11" s="27" t="s">
        <v>28</v>
      </c>
      <c r="E11" s="49" t="s">
        <v>29</v>
      </c>
      <c r="F11" s="49" t="s">
        <v>30</v>
      </c>
      <c r="G11" s="49" t="s">
        <v>31</v>
      </c>
      <c r="H11" s="27" t="s">
        <v>32</v>
      </c>
      <c r="I11" s="27"/>
      <c r="J11" s="27"/>
      <c r="K11" s="27"/>
      <c r="L11" s="27"/>
    </row>
    <row r="12" spans="1:12" ht="15.75" thickTop="1" x14ac:dyDescent="0.25">
      <c r="A12" s="28">
        <v>1</v>
      </c>
      <c r="B12" s="29">
        <v>0.53</v>
      </c>
      <c r="C12" s="30">
        <v>0.14000000000000001</v>
      </c>
      <c r="D12" s="27">
        <f>EXP(-2*B12)</f>
        <v>0.3464558103300574</v>
      </c>
      <c r="E12" s="50">
        <f>EXP(-B12)</f>
        <v>0.58860496967835518</v>
      </c>
      <c r="F12" s="50">
        <f>C12*EXP(-B12)</f>
        <v>8.240469575496974E-2</v>
      </c>
      <c r="G12" s="50">
        <f>$E$24*EXP(-B12)+$E$25</f>
        <v>0.14744616400569699</v>
      </c>
      <c r="H12" s="27">
        <f>(C12-G12)^2</f>
        <v>5.5445358399737231E-5</v>
      </c>
      <c r="I12" s="27"/>
      <c r="J12" s="27" t="s">
        <v>33</v>
      </c>
      <c r="K12" s="27">
        <f>1-AVERAGE(H12:H17)/_xlfn.STDEV.P(C12:C17)^2</f>
        <v>0.98970540848781374</v>
      </c>
      <c r="L12" s="27"/>
    </row>
    <row r="13" spans="1:12" ht="15" x14ac:dyDescent="0.25">
      <c r="A13" s="28">
        <v>2</v>
      </c>
      <c r="B13" s="29">
        <v>1.05</v>
      </c>
      <c r="C13" s="30">
        <v>0.52</v>
      </c>
      <c r="D13" s="27">
        <f t="shared" ref="D13:D17" si="0">EXP(-2*B13)</f>
        <v>0.12245642825298191</v>
      </c>
      <c r="E13" s="50">
        <f t="shared" ref="E13:E17" si="1">EXP(-B13)</f>
        <v>0.34993774911115533</v>
      </c>
      <c r="F13" s="50">
        <f t="shared" ref="F13:F17" si="2">C13*EXP(-B13)</f>
        <v>0.18196762953780077</v>
      </c>
      <c r="G13" s="50">
        <f t="shared" ref="G13:G17" si="3">$E$24*EXP(-B13)+$E$25</f>
        <v>0.49010101228901015</v>
      </c>
      <c r="H13" s="27">
        <f t="shared" ref="H13:H17" si="4">(C13-G13)^2</f>
        <v>8.9394946614192302E-4</v>
      </c>
      <c r="I13" s="27"/>
      <c r="J13" s="27"/>
      <c r="K13" s="27"/>
      <c r="L13" s="27"/>
    </row>
    <row r="14" spans="1:12" ht="15" x14ac:dyDescent="0.25">
      <c r="A14" s="28">
        <v>3</v>
      </c>
      <c r="B14" s="29">
        <v>1.58</v>
      </c>
      <c r="C14" s="30">
        <v>0.65</v>
      </c>
      <c r="D14" s="27">
        <f t="shared" si="0"/>
        <v>4.2425741080511385E-2</v>
      </c>
      <c r="E14" s="50">
        <f t="shared" si="1"/>
        <v>0.20597509820488344</v>
      </c>
      <c r="F14" s="50">
        <f t="shared" si="2"/>
        <v>0.13388381383317424</v>
      </c>
      <c r="G14" s="50">
        <f t="shared" si="3"/>
        <v>0.69678838304532564</v>
      </c>
      <c r="H14" s="27">
        <f t="shared" si="4"/>
        <v>2.1891527879961139E-3</v>
      </c>
      <c r="I14" s="51"/>
      <c r="J14" s="51"/>
      <c r="K14" s="27"/>
      <c r="L14" s="27"/>
    </row>
    <row r="15" spans="1:12" ht="15" x14ac:dyDescent="0.25">
      <c r="A15" s="28">
        <v>4</v>
      </c>
      <c r="B15" s="29">
        <v>2.1</v>
      </c>
      <c r="C15" s="30">
        <v>0.84</v>
      </c>
      <c r="D15" s="27">
        <f t="shared" si="0"/>
        <v>1.4995576820477703E-2</v>
      </c>
      <c r="E15" s="50">
        <f t="shared" si="1"/>
        <v>0.12245642825298191</v>
      </c>
      <c r="F15" s="50">
        <f t="shared" si="2"/>
        <v>0.1028633997325048</v>
      </c>
      <c r="G15" s="50">
        <f t="shared" si="3"/>
        <v>0.81669624937561269</v>
      </c>
      <c r="H15" s="27">
        <f t="shared" si="4"/>
        <v>5.4306479316363037E-4</v>
      </c>
      <c r="I15" s="52"/>
      <c r="J15" s="50"/>
      <c r="K15" s="27"/>
      <c r="L15" s="27"/>
    </row>
    <row r="16" spans="1:12" ht="15" x14ac:dyDescent="0.25">
      <c r="A16" s="28">
        <v>5</v>
      </c>
      <c r="B16" s="29">
        <v>2.62</v>
      </c>
      <c r="C16" s="30">
        <v>0.91</v>
      </c>
      <c r="D16" s="27">
        <f t="shared" si="0"/>
        <v>5.3002568358704021E-3</v>
      </c>
      <c r="E16" s="50">
        <f t="shared" si="1"/>
        <v>7.2802862827435588E-2</v>
      </c>
      <c r="F16" s="50">
        <f t="shared" si="2"/>
        <v>6.6250605172966381E-2</v>
      </c>
      <c r="G16" s="50">
        <f t="shared" si="3"/>
        <v>0.88798393977223178</v>
      </c>
      <c r="H16" s="27">
        <f t="shared" si="4"/>
        <v>4.8470690795271909E-4</v>
      </c>
      <c r="I16" s="52"/>
      <c r="J16" s="50"/>
      <c r="K16" s="27"/>
      <c r="L16" s="27"/>
    </row>
    <row r="17" spans="1:12" ht="15.75" thickBot="1" x14ac:dyDescent="0.3">
      <c r="A17" s="33">
        <v>6</v>
      </c>
      <c r="B17" s="34">
        <v>3.15</v>
      </c>
      <c r="C17" s="35">
        <v>0.91</v>
      </c>
      <c r="D17" s="27">
        <f t="shared" si="0"/>
        <v>1.8363047770289071E-3</v>
      </c>
      <c r="E17" s="50">
        <f t="shared" si="1"/>
        <v>4.2852126867040187E-2</v>
      </c>
      <c r="F17" s="50">
        <f t="shared" si="2"/>
        <v>3.899543544900657E-2</v>
      </c>
      <c r="G17" s="50">
        <f t="shared" si="3"/>
        <v>0.93098425151212261</v>
      </c>
      <c r="H17" s="27">
        <f t="shared" si="4"/>
        <v>4.4033881152401864E-4</v>
      </c>
      <c r="I17" s="52"/>
      <c r="J17" s="50"/>
      <c r="K17" s="27"/>
      <c r="L17" s="27"/>
    </row>
    <row r="18" spans="1:12" ht="15" x14ac:dyDescent="0.25">
      <c r="C18" s="31"/>
      <c r="D18" s="27"/>
      <c r="E18" s="50"/>
      <c r="F18" s="50"/>
      <c r="G18" s="50"/>
      <c r="H18" s="27"/>
      <c r="I18" s="52"/>
      <c r="J18" s="50"/>
      <c r="K18" s="27"/>
      <c r="L18" s="27"/>
    </row>
    <row r="19" spans="1:12" ht="15" x14ac:dyDescent="0.25">
      <c r="B19" s="26" t="s">
        <v>23</v>
      </c>
      <c r="D19" s="27"/>
      <c r="E19" s="36" t="s">
        <v>24</v>
      </c>
      <c r="F19" s="27"/>
      <c r="G19" s="27"/>
      <c r="H19" s="27"/>
      <c r="I19" s="52"/>
      <c r="J19" s="50"/>
      <c r="K19" s="27"/>
      <c r="L19" s="27"/>
    </row>
    <row r="20" spans="1:12" ht="15" x14ac:dyDescent="0.25">
      <c r="B20" s="54">
        <f>SUM(D12:D17)</f>
        <v>0.53347011809692768</v>
      </c>
      <c r="C20" s="58">
        <f>SUM(E12:E17)</f>
        <v>1.3826292349418514</v>
      </c>
      <c r="D20" s="27"/>
      <c r="E20" s="62">
        <f>SUM(F12:F17)</f>
        <v>0.60636557948042236</v>
      </c>
      <c r="F20" s="27"/>
      <c r="G20" s="27"/>
      <c r="H20" s="27"/>
      <c r="I20" s="52"/>
      <c r="J20" s="50"/>
      <c r="K20" s="27"/>
      <c r="L20" s="27"/>
    </row>
    <row r="21" spans="1:12" ht="15" x14ac:dyDescent="0.25">
      <c r="B21" s="59">
        <f>SUM(E12:E17)</f>
        <v>1.3826292349418514</v>
      </c>
      <c r="C21" s="57">
        <f>COUNT(A12:A17)</f>
        <v>6</v>
      </c>
      <c r="D21" s="27"/>
      <c r="E21" s="61">
        <f>SUM(C12:C17)</f>
        <v>3.97</v>
      </c>
      <c r="F21" s="27"/>
      <c r="G21" s="27"/>
      <c r="H21" s="27"/>
      <c r="I21" s="52"/>
      <c r="J21" s="50"/>
      <c r="K21" s="27"/>
      <c r="L21" s="27"/>
    </row>
    <row r="22" spans="1:12" ht="15" x14ac:dyDescent="0.25">
      <c r="B22" s="36"/>
      <c r="C22" s="36"/>
      <c r="D22" s="27"/>
      <c r="E22" s="37"/>
      <c r="F22" s="27"/>
      <c r="G22" s="27"/>
      <c r="H22" s="27"/>
      <c r="I22" s="52"/>
      <c r="J22" s="50"/>
      <c r="K22" s="27"/>
      <c r="L22" s="27"/>
    </row>
    <row r="23" spans="1:12" ht="15" x14ac:dyDescent="0.25">
      <c r="B23" s="26" t="s">
        <v>25</v>
      </c>
      <c r="D23" s="27"/>
      <c r="E23" s="37" t="s">
        <v>26</v>
      </c>
      <c r="F23" s="27"/>
      <c r="G23" s="27"/>
      <c r="H23" s="27"/>
      <c r="I23" s="52"/>
      <c r="J23" s="50"/>
      <c r="K23" s="27"/>
      <c r="L23" s="27"/>
    </row>
    <row r="24" spans="1:12" ht="15" x14ac:dyDescent="0.25">
      <c r="B24" s="54">
        <f t="array" ref="B24:C25">MINVERSE(B20:C21)</f>
        <v>4.6542038718043433</v>
      </c>
      <c r="C24" s="55">
        <v>-1.0725063897560403</v>
      </c>
      <c r="D24" s="27"/>
      <c r="E24" s="60">
        <f t="array" ref="E24:E25">MMULT(B24:C25,E20:E21)</f>
        <v>-1.4357013395848144</v>
      </c>
      <c r="F24" s="27"/>
      <c r="G24" s="27"/>
      <c r="H24" s="27"/>
      <c r="I24" s="52"/>
      <c r="J24" s="50"/>
      <c r="K24" s="27"/>
      <c r="L24" s="27"/>
    </row>
    <row r="25" spans="1:12" ht="15" x14ac:dyDescent="0.25">
      <c r="B25" s="56">
        <v>-1.0725063897560403</v>
      </c>
      <c r="C25" s="57">
        <v>0.41381311485644018</v>
      </c>
      <c r="D25" s="27"/>
      <c r="E25" s="61">
        <v>0.99250710745919057</v>
      </c>
      <c r="F25" s="27"/>
      <c r="G25" s="27"/>
      <c r="H25" s="27"/>
      <c r="I25" s="52"/>
      <c r="J25" s="50"/>
      <c r="K25" s="27"/>
      <c r="L25" s="27"/>
    </row>
    <row r="26" spans="1:12" ht="15" x14ac:dyDescent="0.25">
      <c r="D26" s="27"/>
      <c r="E26" s="27"/>
      <c r="F26" s="27"/>
      <c r="G26" s="27"/>
      <c r="H26" s="27"/>
      <c r="I26" s="52"/>
      <c r="J26" s="50"/>
      <c r="K26" s="27"/>
      <c r="L26" s="27"/>
    </row>
    <row r="27" spans="1:12" ht="15" x14ac:dyDescent="0.25">
      <c r="D27" s="27"/>
      <c r="E27" s="53"/>
      <c r="F27" s="50"/>
      <c r="G27" s="27"/>
      <c r="H27" s="27"/>
      <c r="I27" s="52"/>
      <c r="J27" s="50"/>
      <c r="K27" s="27"/>
      <c r="L27" s="27"/>
    </row>
    <row r="28" spans="1:12" ht="15" x14ac:dyDescent="0.25">
      <c r="D28" s="27"/>
      <c r="E28" s="53"/>
      <c r="F28" s="50"/>
      <c r="G28" s="27"/>
      <c r="H28" s="27"/>
      <c r="I28" s="52"/>
      <c r="J28" s="50"/>
      <c r="K28" s="27"/>
      <c r="L28" s="27"/>
    </row>
    <row r="29" spans="1:12" ht="15" x14ac:dyDescent="0.25">
      <c r="D29" s="27"/>
      <c r="E29" s="27"/>
      <c r="F29" s="27"/>
      <c r="G29" s="27"/>
      <c r="H29" s="27"/>
      <c r="I29" s="52"/>
      <c r="J29" s="50"/>
      <c r="K29" s="27"/>
      <c r="L29" s="27"/>
    </row>
    <row r="30" spans="1:12" ht="15" x14ac:dyDescent="0.25">
      <c r="D30" s="27"/>
      <c r="E30" s="27"/>
      <c r="F30" s="27"/>
      <c r="G30" s="27"/>
      <c r="H30" s="27"/>
      <c r="I30" s="52"/>
      <c r="J30" s="50"/>
      <c r="K30" s="27"/>
      <c r="L30" s="27"/>
    </row>
    <row r="31" spans="1:12" ht="15" x14ac:dyDescent="0.25">
      <c r="D31" s="27"/>
      <c r="E31" s="27"/>
      <c r="F31" s="27"/>
      <c r="G31" s="27"/>
      <c r="H31" s="27"/>
      <c r="I31" s="52"/>
      <c r="J31" s="50"/>
      <c r="K31" s="27"/>
      <c r="L31" s="27"/>
    </row>
    <row r="32" spans="1:12" ht="15" x14ac:dyDescent="0.25">
      <c r="D32" s="27"/>
      <c r="E32" s="27"/>
      <c r="F32" s="27"/>
      <c r="G32" s="27"/>
      <c r="H32" s="27"/>
      <c r="I32" s="52"/>
      <c r="J32" s="50"/>
      <c r="K32" s="27"/>
      <c r="L32" s="27"/>
    </row>
    <row r="33" spans="4:12" ht="15" x14ac:dyDescent="0.25">
      <c r="D33" s="27"/>
      <c r="E33" s="27"/>
      <c r="F33" s="27"/>
      <c r="G33" s="27"/>
      <c r="H33" s="27"/>
      <c r="I33" s="52"/>
      <c r="J33" s="50"/>
      <c r="K33" s="27"/>
      <c r="L33" s="27"/>
    </row>
    <row r="34" spans="4:12" ht="15" x14ac:dyDescent="0.25">
      <c r="D34" s="27"/>
      <c r="E34" s="27"/>
      <c r="F34" s="27"/>
      <c r="G34" s="27"/>
      <c r="H34" s="27"/>
      <c r="I34" s="52"/>
      <c r="J34" s="50"/>
      <c r="K34" s="27"/>
      <c r="L34" s="27"/>
    </row>
    <row r="35" spans="4:12" ht="15" x14ac:dyDescent="0.25">
      <c r="D35" s="27"/>
      <c r="E35" s="27"/>
      <c r="F35" s="27"/>
      <c r="G35" s="27"/>
      <c r="H35" s="27"/>
      <c r="I35" s="52"/>
      <c r="J35" s="50"/>
      <c r="K35" s="27"/>
      <c r="L35" s="27"/>
    </row>
    <row r="36" spans="4:12" ht="15" x14ac:dyDescent="0.25">
      <c r="D36" s="27"/>
      <c r="E36" s="27"/>
      <c r="F36" s="27"/>
      <c r="G36" s="27"/>
      <c r="H36" s="27"/>
      <c r="I36" s="52"/>
      <c r="J36" s="50"/>
      <c r="K36" s="27"/>
      <c r="L36" s="27"/>
    </row>
    <row r="37" spans="4:12" ht="15" x14ac:dyDescent="0.25">
      <c r="D37" s="27"/>
      <c r="E37" s="27"/>
      <c r="F37" s="27"/>
      <c r="G37" s="27"/>
      <c r="H37" s="27"/>
      <c r="I37" s="52"/>
      <c r="J37" s="50"/>
      <c r="K37" s="27"/>
      <c r="L37" s="27"/>
    </row>
    <row r="38" spans="4:12" ht="15" x14ac:dyDescent="0.25">
      <c r="D38" s="27"/>
      <c r="E38" s="27"/>
      <c r="F38" s="27"/>
      <c r="G38" s="27"/>
      <c r="H38" s="27"/>
      <c r="I38" s="52"/>
      <c r="J38" s="50"/>
      <c r="K38" s="27"/>
      <c r="L38" s="27"/>
    </row>
    <row r="39" spans="4:12" ht="15" x14ac:dyDescent="0.25">
      <c r="D39" s="27"/>
      <c r="E39" s="27"/>
      <c r="F39" s="27"/>
      <c r="G39" s="27"/>
      <c r="H39" s="27"/>
      <c r="I39" s="52"/>
      <c r="J39" s="50"/>
      <c r="K39" s="27"/>
      <c r="L39" s="27"/>
    </row>
    <row r="40" spans="4:12" ht="15" x14ac:dyDescent="0.25">
      <c r="D40" s="27"/>
      <c r="E40" s="27"/>
      <c r="F40" s="27"/>
      <c r="G40" s="27"/>
      <c r="H40" s="27"/>
      <c r="I40" s="52"/>
      <c r="J40" s="50"/>
      <c r="K40" s="27"/>
      <c r="L40" s="27"/>
    </row>
    <row r="41" spans="4:12" ht="15" x14ac:dyDescent="0.25">
      <c r="D41" s="27"/>
      <c r="E41" s="27"/>
      <c r="F41" s="27"/>
      <c r="G41" s="27"/>
      <c r="H41" s="27"/>
      <c r="I41" s="52"/>
      <c r="J41" s="50"/>
      <c r="K41" s="27"/>
      <c r="L41" s="27"/>
    </row>
    <row r="42" spans="4:12" ht="15" x14ac:dyDescent="0.25">
      <c r="D42" s="27"/>
      <c r="E42" s="27"/>
      <c r="F42" s="27"/>
      <c r="G42" s="27"/>
      <c r="H42" s="27"/>
      <c r="I42" s="52"/>
      <c r="J42" s="50"/>
      <c r="K42" s="27"/>
      <c r="L42" s="27"/>
    </row>
    <row r="43" spans="4:12" ht="15" x14ac:dyDescent="0.25">
      <c r="D43" s="27"/>
      <c r="E43" s="27"/>
      <c r="F43" s="27"/>
      <c r="G43" s="27"/>
      <c r="H43" s="27"/>
      <c r="I43" s="52"/>
      <c r="J43" s="50"/>
      <c r="K43" s="27"/>
      <c r="L43" s="27"/>
    </row>
    <row r="44" spans="4:12" ht="15" x14ac:dyDescent="0.25">
      <c r="D44" s="27"/>
      <c r="E44" s="27"/>
      <c r="F44" s="27"/>
      <c r="G44" s="27"/>
      <c r="H44" s="27"/>
      <c r="I44" s="52"/>
      <c r="J44" s="50"/>
      <c r="K44" s="27"/>
      <c r="L44" s="27"/>
    </row>
    <row r="45" spans="4:12" ht="15" x14ac:dyDescent="0.25">
      <c r="D45" s="27"/>
      <c r="E45" s="27"/>
      <c r="F45" s="27"/>
      <c r="G45" s="27"/>
      <c r="H45" s="27"/>
      <c r="I45" s="52"/>
      <c r="J45" s="50"/>
      <c r="K45" s="27"/>
      <c r="L45" s="27"/>
    </row>
    <row r="46" spans="4:12" x14ac:dyDescent="0.2">
      <c r="D46" s="27"/>
      <c r="E46" s="27"/>
      <c r="F46" s="27"/>
      <c r="G46" s="27"/>
      <c r="H46" s="27"/>
      <c r="I46" s="27"/>
      <c r="J46" s="27"/>
      <c r="K46" s="27"/>
      <c r="L46" s="27"/>
    </row>
    <row r="47" spans="4:12" x14ac:dyDescent="0.2">
      <c r="D47" s="27"/>
      <c r="E47" s="27"/>
      <c r="F47" s="27"/>
      <c r="G47" s="27"/>
      <c r="H47" s="27"/>
      <c r="I47" s="30"/>
      <c r="J47" s="32"/>
      <c r="K47" s="27"/>
      <c r="L47" s="27"/>
    </row>
    <row r="48" spans="4:12" x14ac:dyDescent="0.2">
      <c r="I48" s="27"/>
      <c r="J48" s="27"/>
      <c r="K48" s="27"/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Konf01</vt:lpstr>
      <vt:lpstr>Konf02</vt:lpstr>
      <vt:lpstr>LNM01</vt:lpstr>
      <vt:lpstr>LNM04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gbardossy</dc:creator>
  <cp:lastModifiedBy>Windows-felhasználó</cp:lastModifiedBy>
  <dcterms:created xsi:type="dcterms:W3CDTF">2012-03-21T14:16:30Z</dcterms:created>
  <dcterms:modified xsi:type="dcterms:W3CDTF">2018-02-01T11:00:24Z</dcterms:modified>
</cp:coreProperties>
</file>